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12" windowWidth="11064" windowHeight="10236" activeTab="1"/>
  </bookViews>
  <sheets>
    <sheet name="Budget" sheetId="2" r:id="rId1"/>
    <sheet name="Cash Flow" sheetId="1" r:id="rId2"/>
  </sheets>
  <definedNames>
    <definedName name="_xlnm.Print_Titles" localSheetId="0">Budget!$5:$6</definedName>
  </definedNames>
  <calcPr calcId="145621"/>
</workbook>
</file>

<file path=xl/calcChain.xml><?xml version="1.0" encoding="utf-8"?>
<calcChain xmlns="http://schemas.openxmlformats.org/spreadsheetml/2006/main">
  <c r="S28" i="1" l="1"/>
  <c r="J120" i="2"/>
  <c r="G120" i="2"/>
  <c r="F118" i="2"/>
  <c r="K118" i="2"/>
  <c r="J118" i="2"/>
  <c r="G118" i="2"/>
  <c r="L117" i="2"/>
  <c r="L118" i="2" s="1"/>
  <c r="S107" i="1"/>
  <c r="S106" i="1"/>
  <c r="S105" i="1"/>
  <c r="S104" i="1"/>
  <c r="S103" i="1"/>
  <c r="S102" i="1"/>
  <c r="S101" i="1"/>
  <c r="F19" i="2"/>
  <c r="F39" i="2"/>
  <c r="J124" i="2"/>
  <c r="L124" i="2" s="1"/>
  <c r="G124" i="2"/>
  <c r="K115" i="2"/>
  <c r="J115" i="2"/>
  <c r="G115" i="2"/>
  <c r="F115" i="2"/>
  <c r="K112" i="2"/>
  <c r="J112" i="2"/>
  <c r="G112" i="2"/>
  <c r="F112" i="2"/>
  <c r="K102" i="2"/>
  <c r="J102" i="2"/>
  <c r="F102" i="2"/>
  <c r="G102" i="2"/>
  <c r="F96" i="2"/>
  <c r="K96" i="2"/>
  <c r="J96" i="2"/>
  <c r="G96" i="2"/>
  <c r="K92" i="2"/>
  <c r="J92" i="2"/>
  <c r="F92" i="2"/>
  <c r="G92" i="2"/>
  <c r="K88" i="2"/>
  <c r="K120" i="2" s="1"/>
  <c r="J88" i="2"/>
  <c r="G88" i="2"/>
  <c r="F88" i="2"/>
  <c r="F120" i="2" s="1"/>
  <c r="F122" i="2" s="1"/>
  <c r="K73" i="2"/>
  <c r="J73" i="2"/>
  <c r="G73" i="2"/>
  <c r="F73" i="2"/>
  <c r="K66" i="2"/>
  <c r="J66" i="2"/>
  <c r="G66" i="2"/>
  <c r="F66" i="2"/>
  <c r="K63" i="2"/>
  <c r="J63" i="2"/>
  <c r="G63" i="2"/>
  <c r="F63" i="2"/>
  <c r="F60" i="2"/>
  <c r="K60" i="2"/>
  <c r="J60" i="2"/>
  <c r="G60" i="2"/>
  <c r="F57" i="2"/>
  <c r="K57" i="2"/>
  <c r="J57" i="2"/>
  <c r="G57" i="2"/>
  <c r="K47" i="2"/>
  <c r="J47" i="2"/>
  <c r="G47" i="2"/>
  <c r="F47" i="2"/>
  <c r="K39" i="2"/>
  <c r="J39" i="2"/>
  <c r="G39" i="2"/>
  <c r="G122" i="2" s="1"/>
  <c r="K19" i="2"/>
  <c r="J19" i="2"/>
  <c r="G19" i="2"/>
  <c r="J122" i="2" l="1"/>
  <c r="J126" i="2" s="1"/>
  <c r="K124" i="2" s="1"/>
  <c r="H117" i="2"/>
  <c r="H118" i="2" s="1"/>
  <c r="K122" i="2"/>
  <c r="K126" i="2" s="1"/>
  <c r="F126" i="2"/>
  <c r="G126" i="2"/>
  <c r="S17" i="1" l="1"/>
  <c r="S13" i="1"/>
  <c r="S19" i="1"/>
  <c r="L17" i="2"/>
  <c r="L12" i="2"/>
  <c r="L13" i="2"/>
  <c r="L14" i="2"/>
  <c r="L15" i="2"/>
  <c r="L16" i="2"/>
  <c r="L9" i="2"/>
  <c r="L10" i="2"/>
  <c r="L21" i="2"/>
  <c r="L22" i="2"/>
  <c r="L23" i="2"/>
  <c r="L24" i="2"/>
  <c r="L25" i="2"/>
  <c r="L26" i="2"/>
  <c r="L27" i="2"/>
  <c r="L28" i="2"/>
  <c r="L41" i="2"/>
  <c r="L42" i="2"/>
  <c r="L43" i="2"/>
  <c r="L44" i="2"/>
  <c r="L49" i="2"/>
  <c r="L50" i="2"/>
  <c r="L51" i="2"/>
  <c r="L52" i="2"/>
  <c r="L53" i="2"/>
  <c r="L54" i="2"/>
  <c r="L55" i="2"/>
  <c r="L75" i="2"/>
  <c r="L76" i="2"/>
  <c r="L77" i="2"/>
  <c r="L78" i="2"/>
  <c r="L79" i="2"/>
  <c r="L80" i="2"/>
  <c r="L81" i="2"/>
  <c r="L71" i="2"/>
  <c r="L98" i="2"/>
  <c r="L99" i="2"/>
  <c r="L100" i="2"/>
  <c r="L101" i="2"/>
  <c r="L69" i="2"/>
  <c r="L83" i="2"/>
  <c r="L104" i="2"/>
  <c r="L91" i="2"/>
  <c r="L35" i="2"/>
  <c r="L111" i="2"/>
  <c r="L36" i="2"/>
  <c r="L37" i="2"/>
  <c r="L90" i="2"/>
  <c r="L92" i="2" s="1"/>
  <c r="L105" i="2"/>
  <c r="L106" i="2"/>
  <c r="L107" i="2"/>
  <c r="L108" i="2"/>
  <c r="L109" i="2"/>
  <c r="L110" i="2"/>
  <c r="L114" i="2"/>
  <c r="L115" i="2" s="1"/>
  <c r="L29" i="2"/>
  <c r="L45" i="2"/>
  <c r="L56" i="2"/>
  <c r="L62" i="2"/>
  <c r="L63" i="2" s="1"/>
  <c r="L68" i="2"/>
  <c r="L82" i="2"/>
  <c r="L94" i="2"/>
  <c r="L96" i="2" s="1"/>
  <c r="L95" i="2"/>
  <c r="L30" i="2"/>
  <c r="L31" i="2"/>
  <c r="L32" i="2"/>
  <c r="L33" i="2"/>
  <c r="L34" i="2"/>
  <c r="L38" i="2"/>
  <c r="L46" i="2"/>
  <c r="L59" i="2"/>
  <c r="L60" i="2" s="1"/>
  <c r="L65" i="2"/>
  <c r="L66" i="2" s="1"/>
  <c r="L70" i="2"/>
  <c r="L72" i="2"/>
  <c r="L84" i="2"/>
  <c r="L85" i="2"/>
  <c r="L86" i="2"/>
  <c r="L87" i="2"/>
  <c r="L11" i="2"/>
  <c r="H17" i="2"/>
  <c r="H12" i="2"/>
  <c r="H13" i="2"/>
  <c r="H14" i="2"/>
  <c r="H15" i="2"/>
  <c r="H16" i="2"/>
  <c r="H9" i="2"/>
  <c r="H10" i="2"/>
  <c r="H21" i="2"/>
  <c r="H22" i="2"/>
  <c r="H23" i="2"/>
  <c r="H24" i="2"/>
  <c r="H25" i="2"/>
  <c r="H26" i="2"/>
  <c r="H27" i="2"/>
  <c r="H28" i="2"/>
  <c r="H41" i="2"/>
  <c r="H42" i="2"/>
  <c r="H43" i="2"/>
  <c r="H44" i="2"/>
  <c r="H49" i="2"/>
  <c r="H50" i="2"/>
  <c r="H51" i="2"/>
  <c r="H52" i="2"/>
  <c r="H53" i="2"/>
  <c r="H54" i="2"/>
  <c r="H55" i="2"/>
  <c r="H75" i="2"/>
  <c r="H76" i="2"/>
  <c r="H77" i="2"/>
  <c r="H78" i="2"/>
  <c r="H79" i="2"/>
  <c r="H80" i="2"/>
  <c r="H81" i="2"/>
  <c r="H71" i="2"/>
  <c r="H98" i="2"/>
  <c r="H99" i="2"/>
  <c r="H100" i="2"/>
  <c r="H101" i="2"/>
  <c r="H69" i="2"/>
  <c r="H83" i="2"/>
  <c r="H104" i="2"/>
  <c r="H91" i="2"/>
  <c r="H35" i="2"/>
  <c r="H111" i="2"/>
  <c r="H36" i="2"/>
  <c r="H37" i="2"/>
  <c r="H90" i="2"/>
  <c r="H105" i="2"/>
  <c r="H106" i="2"/>
  <c r="H107" i="2"/>
  <c r="H108" i="2"/>
  <c r="H109" i="2"/>
  <c r="H110" i="2"/>
  <c r="H114" i="2"/>
  <c r="H115" i="2" s="1"/>
  <c r="H29" i="2"/>
  <c r="H45" i="2"/>
  <c r="H56" i="2"/>
  <c r="H62" i="2"/>
  <c r="H63" i="2" s="1"/>
  <c r="H68" i="2"/>
  <c r="H82" i="2"/>
  <c r="H94" i="2"/>
  <c r="H95" i="2"/>
  <c r="H30" i="2"/>
  <c r="H31" i="2"/>
  <c r="H32" i="2"/>
  <c r="H33" i="2"/>
  <c r="H34" i="2"/>
  <c r="H38" i="2"/>
  <c r="H46" i="2"/>
  <c r="H59" i="2"/>
  <c r="H60" i="2" s="1"/>
  <c r="H65" i="2"/>
  <c r="H66" i="2" s="1"/>
  <c r="H70" i="2"/>
  <c r="H72" i="2"/>
  <c r="H84" i="2"/>
  <c r="H85" i="2"/>
  <c r="H86" i="2"/>
  <c r="H87" i="2"/>
  <c r="H11" i="2"/>
  <c r="S60" i="1"/>
  <c r="T128" i="1"/>
  <c r="S99" i="1"/>
  <c r="S98" i="1"/>
  <c r="T97" i="1"/>
  <c r="S96" i="1"/>
  <c r="S95" i="1"/>
  <c r="S94" i="1"/>
  <c r="S92" i="1"/>
  <c r="S89" i="1"/>
  <c r="S87" i="1"/>
  <c r="S80" i="1"/>
  <c r="S75" i="1"/>
  <c r="S76" i="1"/>
  <c r="S77" i="1"/>
  <c r="S78" i="1"/>
  <c r="S79" i="1"/>
  <c r="S74" i="1"/>
  <c r="S72" i="1"/>
  <c r="S67" i="1"/>
  <c r="S68" i="1"/>
  <c r="S69" i="1"/>
  <c r="S70" i="1"/>
  <c r="S66" i="1"/>
  <c r="S52" i="1"/>
  <c r="S53" i="1"/>
  <c r="S51" i="1"/>
  <c r="S43" i="1"/>
  <c r="S31" i="1"/>
  <c r="S58" i="1"/>
  <c r="S49" i="1"/>
  <c r="S50" i="1"/>
  <c r="S48" i="1"/>
  <c r="S45" i="1"/>
  <c r="S44" i="1"/>
  <c r="S42" i="1"/>
  <c r="S41" i="1"/>
  <c r="S40" i="1"/>
  <c r="S37" i="1"/>
  <c r="H88" i="2" l="1"/>
  <c r="H120" i="2" s="1"/>
  <c r="H96" i="2"/>
  <c r="H92" i="2"/>
  <c r="H112" i="2"/>
  <c r="H102" i="2"/>
  <c r="L57" i="2"/>
  <c r="L47" i="2"/>
  <c r="L39" i="2"/>
  <c r="L19" i="2"/>
  <c r="H57" i="2"/>
  <c r="H47" i="2"/>
  <c r="H39" i="2"/>
  <c r="H19" i="2"/>
  <c r="L112" i="2"/>
  <c r="L102" i="2"/>
  <c r="L88" i="2"/>
  <c r="L120" i="2" s="1"/>
  <c r="H73" i="2"/>
  <c r="L73" i="2"/>
  <c r="S26" i="1"/>
  <c r="V34" i="1"/>
  <c r="S82" i="1"/>
  <c r="S33" i="1"/>
  <c r="S27" i="1"/>
  <c r="S29" i="1"/>
  <c r="S32" i="1"/>
  <c r="S36" i="1"/>
  <c r="V83" i="1"/>
  <c r="S84" i="1"/>
  <c r="G9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G100" i="1"/>
  <c r="V59" i="1"/>
  <c r="S20" i="1"/>
  <c r="H122" i="2" l="1"/>
  <c r="H126" i="2" s="1"/>
  <c r="L122" i="2"/>
  <c r="L126" i="2" s="1"/>
  <c r="V111" i="1"/>
  <c r="S30" i="1"/>
  <c r="S55" i="1" l="1"/>
  <c r="S9" i="1"/>
  <c r="S10" i="1" s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R90" i="1"/>
  <c r="Q90" i="1"/>
  <c r="P90" i="1"/>
  <c r="O90" i="1"/>
  <c r="N90" i="1"/>
  <c r="M90" i="1"/>
  <c r="L90" i="1"/>
  <c r="K90" i="1"/>
  <c r="J90" i="1"/>
  <c r="I90" i="1"/>
  <c r="H90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R38" i="1"/>
  <c r="Q38" i="1"/>
  <c r="Q109" i="1" s="1"/>
  <c r="P38" i="1"/>
  <c r="O38" i="1"/>
  <c r="O109" i="1" s="1"/>
  <c r="N38" i="1"/>
  <c r="M38" i="1"/>
  <c r="M109" i="1" s="1"/>
  <c r="L38" i="1"/>
  <c r="K38" i="1"/>
  <c r="K109" i="1" s="1"/>
  <c r="J38" i="1"/>
  <c r="I38" i="1"/>
  <c r="I109" i="1" s="1"/>
  <c r="H38" i="1"/>
  <c r="G38" i="1"/>
  <c r="G109" i="1" s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R14" i="1"/>
  <c r="Q14" i="1"/>
  <c r="P14" i="1"/>
  <c r="O14" i="1"/>
  <c r="N14" i="1"/>
  <c r="M14" i="1"/>
  <c r="L14" i="1"/>
  <c r="K14" i="1"/>
  <c r="J14" i="1"/>
  <c r="I14" i="1"/>
  <c r="H14" i="1"/>
  <c r="G14" i="1"/>
  <c r="R10" i="1"/>
  <c r="Q10" i="1"/>
  <c r="P10" i="1"/>
  <c r="O10" i="1"/>
  <c r="N10" i="1"/>
  <c r="M10" i="1"/>
  <c r="L10" i="1"/>
  <c r="K10" i="1"/>
  <c r="J10" i="1"/>
  <c r="I10" i="1"/>
  <c r="H10" i="1"/>
  <c r="H22" i="1" s="1"/>
  <c r="G10" i="1"/>
  <c r="I126" i="1"/>
  <c r="J126" i="1"/>
  <c r="K126" i="1"/>
  <c r="L126" i="1"/>
  <c r="M126" i="1"/>
  <c r="N126" i="1"/>
  <c r="O126" i="1"/>
  <c r="P126" i="1"/>
  <c r="Q126" i="1"/>
  <c r="R126" i="1"/>
  <c r="S126" i="1"/>
  <c r="H126" i="1"/>
  <c r="T32" i="1"/>
  <c r="T33" i="1"/>
  <c r="T82" i="1"/>
  <c r="T91" i="1"/>
  <c r="T92" i="1"/>
  <c r="T93" i="1"/>
  <c r="T94" i="1"/>
  <c r="T95" i="1"/>
  <c r="T67" i="1"/>
  <c r="T69" i="1"/>
  <c r="T70" i="1"/>
  <c r="T96" i="1"/>
  <c r="T39" i="1"/>
  <c r="T40" i="1"/>
  <c r="T41" i="1"/>
  <c r="T42" i="1"/>
  <c r="T43" i="1"/>
  <c r="T44" i="1"/>
  <c r="T45" i="1"/>
  <c r="T98" i="1"/>
  <c r="T85" i="1"/>
  <c r="T99" i="1"/>
  <c r="T86" i="1"/>
  <c r="T62" i="1"/>
  <c r="T101" i="1"/>
  <c r="T55" i="1"/>
  <c r="T102" i="1"/>
  <c r="T47" i="1"/>
  <c r="T48" i="1"/>
  <c r="T49" i="1"/>
  <c r="T50" i="1"/>
  <c r="T51" i="1"/>
  <c r="T52" i="1"/>
  <c r="T53" i="1"/>
  <c r="T87" i="1"/>
  <c r="T63" i="1"/>
  <c r="T103" i="1"/>
  <c r="T104" i="1"/>
  <c r="T105" i="1"/>
  <c r="T106" i="1"/>
  <c r="T72" i="1"/>
  <c r="T73" i="1" s="1"/>
  <c r="T66" i="1"/>
  <c r="T89" i="1"/>
  <c r="T57" i="1"/>
  <c r="T58" i="1"/>
  <c r="T60" i="1"/>
  <c r="T64" i="1"/>
  <c r="T74" i="1"/>
  <c r="T75" i="1"/>
  <c r="T76" i="1"/>
  <c r="T77" i="1"/>
  <c r="T78" i="1"/>
  <c r="T79" i="1"/>
  <c r="T68" i="1"/>
  <c r="T80" i="1"/>
  <c r="T107" i="1"/>
  <c r="T35" i="1"/>
  <c r="T36" i="1"/>
  <c r="T84" i="1"/>
  <c r="T59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31" i="1"/>
  <c r="T30" i="1"/>
  <c r="T29" i="1"/>
  <c r="T28" i="1"/>
  <c r="T27" i="1"/>
  <c r="T20" i="1"/>
  <c r="T12" i="1"/>
  <c r="T13" i="1"/>
  <c r="T15" i="1"/>
  <c r="T16" i="1"/>
  <c r="T17" i="1"/>
  <c r="T19" i="1"/>
  <c r="T9" i="1" l="1"/>
  <c r="G22" i="1"/>
  <c r="G111" i="1" s="1"/>
  <c r="I22" i="1"/>
  <c r="I111" i="1" s="1"/>
  <c r="K22" i="1"/>
  <c r="K111" i="1" s="1"/>
  <c r="M22" i="1"/>
  <c r="M111" i="1" s="1"/>
  <c r="O22" i="1"/>
  <c r="O111" i="1" s="1"/>
  <c r="Q22" i="1"/>
  <c r="Q111" i="1" s="1"/>
  <c r="H109" i="1"/>
  <c r="H111" i="1" s="1"/>
  <c r="H130" i="1" s="1"/>
  <c r="I128" i="1" s="1"/>
  <c r="J109" i="1"/>
  <c r="L109" i="1"/>
  <c r="N109" i="1"/>
  <c r="P109" i="1"/>
  <c r="R109" i="1"/>
  <c r="T18" i="1"/>
  <c r="J22" i="1"/>
  <c r="J111" i="1" s="1"/>
  <c r="L22" i="1"/>
  <c r="L111" i="1" s="1"/>
  <c r="N22" i="1"/>
  <c r="N111" i="1" s="1"/>
  <c r="P22" i="1"/>
  <c r="R22" i="1"/>
  <c r="T71" i="1"/>
  <c r="V88" i="1"/>
  <c r="S88" i="1" s="1"/>
  <c r="T88" i="1" s="1"/>
  <c r="T61" i="1"/>
  <c r="T108" i="1"/>
  <c r="T54" i="1"/>
  <c r="T65" i="1"/>
  <c r="T100" i="1"/>
  <c r="T81" i="1"/>
  <c r="T46" i="1"/>
  <c r="T21" i="1"/>
  <c r="T56" i="1"/>
  <c r="T10" i="1"/>
  <c r="T126" i="1"/>
  <c r="S90" i="1"/>
  <c r="T83" i="1"/>
  <c r="I130" i="1" l="1"/>
  <c r="P111" i="1"/>
  <c r="R111" i="1"/>
  <c r="J128" i="1"/>
  <c r="J130" i="1" s="1"/>
  <c r="K128" i="1" s="1"/>
  <c r="K130" i="1" s="1"/>
  <c r="L128" i="1" s="1"/>
  <c r="T90" i="1"/>
  <c r="T26" i="1"/>
  <c r="L130" i="1" l="1"/>
  <c r="M128" i="1" s="1"/>
  <c r="T34" i="1"/>
  <c r="S38" i="1"/>
  <c r="M130" i="1" l="1"/>
  <c r="N128" i="1" s="1"/>
  <c r="S109" i="1"/>
  <c r="S11" i="1"/>
  <c r="T37" i="1"/>
  <c r="T38" i="1" s="1"/>
  <c r="T109" i="1" s="1"/>
  <c r="N130" i="1" l="1"/>
  <c r="O128" i="1" s="1"/>
  <c r="S14" i="1"/>
  <c r="S22" i="1" s="1"/>
  <c r="S111" i="1" s="1"/>
  <c r="T11" i="1"/>
  <c r="O130" i="1" l="1"/>
  <c r="P128" i="1" s="1"/>
  <c r="T14" i="1"/>
  <c r="T22" i="1" s="1"/>
  <c r="T111" i="1" s="1"/>
  <c r="T130" i="1" s="1"/>
  <c r="P130" i="1" l="1"/>
  <c r="Q128" i="1" s="1"/>
  <c r="Q130" i="1" l="1"/>
  <c r="R128" i="1" s="1"/>
  <c r="R130" i="1" l="1"/>
  <c r="S128" i="1" s="1"/>
  <c r="S130" i="1" s="1"/>
</calcChain>
</file>

<file path=xl/sharedStrings.xml><?xml version="1.0" encoding="utf-8"?>
<sst xmlns="http://schemas.openxmlformats.org/spreadsheetml/2006/main" count="338" uniqueCount="161">
  <si>
    <t>Actual</t>
  </si>
  <si>
    <t>Budget</t>
  </si>
  <si>
    <t>Asset</t>
  </si>
  <si>
    <t>Prepaid Visa Card - HH</t>
  </si>
  <si>
    <t>FEFP Revenue Receivable</t>
  </si>
  <si>
    <t>Capital Outlay Revenue Receivable</t>
  </si>
  <si>
    <t>IDEA Revenue Receivable</t>
  </si>
  <si>
    <t>New Freedom Grant Revenue Receivable</t>
  </si>
  <si>
    <t>Due From Other Funds</t>
  </si>
  <si>
    <t>Prepaid Expenses</t>
  </si>
  <si>
    <t>Liability</t>
  </si>
  <si>
    <t>Accrued Payroll Insurance</t>
  </si>
  <si>
    <t>Accrued Payables</t>
  </si>
  <si>
    <t>FEFP Deferred Revenue</t>
  </si>
  <si>
    <t>Due To Other Funds</t>
  </si>
  <si>
    <t>IDEA</t>
  </si>
  <si>
    <t>New Freedom Transportation Grant</t>
  </si>
  <si>
    <t>FEFP - Bay Cty Sch Dist</t>
  </si>
  <si>
    <t>Florida Teacher's Lead Program</t>
  </si>
  <si>
    <t>Capital Outlay</t>
  </si>
  <si>
    <t>Interest Income</t>
  </si>
  <si>
    <t>Other Misc Revenue</t>
  </si>
  <si>
    <t>Field Trips</t>
  </si>
  <si>
    <t>Donations</t>
  </si>
  <si>
    <t>ESE Teacher</t>
  </si>
  <si>
    <t>Trolley Instructor</t>
  </si>
  <si>
    <t>Classroom Aide</t>
  </si>
  <si>
    <t>Retirement</t>
  </si>
  <si>
    <t>Social Security</t>
  </si>
  <si>
    <t>Group Insurance</t>
  </si>
  <si>
    <t>Workers Compensation</t>
  </si>
  <si>
    <t>Unemployment Compensation</t>
  </si>
  <si>
    <t>Contracted Services</t>
  </si>
  <si>
    <t>Travel/Conference/Workshops</t>
  </si>
  <si>
    <t>Copy and Printing</t>
  </si>
  <si>
    <t>Instructional Materials</t>
  </si>
  <si>
    <t>Textbooks</t>
  </si>
  <si>
    <t>Capital Furniture &amp; Equipment</t>
  </si>
  <si>
    <t>Non Capital Furniture &amp; Equipment</t>
  </si>
  <si>
    <t>Software</t>
  </si>
  <si>
    <t>ESE Substitute Teacher</t>
  </si>
  <si>
    <t>Guidance</t>
  </si>
  <si>
    <t>Job Coach</t>
  </si>
  <si>
    <t>Testing and Assessment</t>
  </si>
  <si>
    <t>Staff Development</t>
  </si>
  <si>
    <t>Technology Support &amp; Service</t>
  </si>
  <si>
    <t>Legal and Audit Expense</t>
  </si>
  <si>
    <t>Insurance - General Liability</t>
  </si>
  <si>
    <t>Travel / Conferences / Workshops</t>
  </si>
  <si>
    <t>Dues and Fees</t>
  </si>
  <si>
    <t>District Admin Fees</t>
  </si>
  <si>
    <t>Bank Charges</t>
  </si>
  <si>
    <t>Administrator</t>
  </si>
  <si>
    <t>Office Support</t>
  </si>
  <si>
    <t>Insurance</t>
  </si>
  <si>
    <t>Postage</t>
  </si>
  <si>
    <t>Advertising</t>
  </si>
  <si>
    <t>Office Expense</t>
  </si>
  <si>
    <t>Facility Lease</t>
  </si>
  <si>
    <t>Facility Cost</t>
  </si>
  <si>
    <t>Contract Controller Service</t>
  </si>
  <si>
    <t>Payroll Service</t>
  </si>
  <si>
    <t>Transportation - Insurance</t>
  </si>
  <si>
    <t>Transportation - Contracted Services</t>
  </si>
  <si>
    <t>Transportation - Repair</t>
  </si>
  <si>
    <t>Insurance - Building</t>
  </si>
  <si>
    <t>Storage Rental</t>
  </si>
  <si>
    <t>Communications</t>
  </si>
  <si>
    <t>Water/ Sewer/ Garbage Collection</t>
  </si>
  <si>
    <t>Other Contracted Bldg. Services</t>
  </si>
  <si>
    <t>Electricity</t>
  </si>
  <si>
    <t>Custodial Supplies</t>
  </si>
  <si>
    <t>Furniture and Equipment</t>
  </si>
  <si>
    <t>Repairs and Maintenance</t>
  </si>
  <si>
    <t>Adults with Disabilities Revenue Receivable</t>
  </si>
  <si>
    <t>Adults with Disabilities Deferred Revenue</t>
  </si>
  <si>
    <t>Adults with Disabilities</t>
  </si>
  <si>
    <t>AWD ESE Teacher</t>
  </si>
  <si>
    <t>AWD Classroom Aide</t>
  </si>
  <si>
    <t>AWD Retirement</t>
  </si>
  <si>
    <t>AWD Social Security</t>
  </si>
  <si>
    <t>AWD Contracted Services</t>
  </si>
  <si>
    <t>AWD Travel/Conferences/Workshop</t>
  </si>
  <si>
    <t>AWD Health Services</t>
  </si>
  <si>
    <t>AWD Transportation Contracted Services</t>
  </si>
  <si>
    <t>FEFP</t>
  </si>
  <si>
    <t>Misc State</t>
  </si>
  <si>
    <t>Misc Local</t>
  </si>
  <si>
    <t>Misc Federal</t>
  </si>
  <si>
    <t>Instr Personnel</t>
  </si>
  <si>
    <t>Instr Support Personnel</t>
  </si>
  <si>
    <t>Admin Personnel</t>
  </si>
  <si>
    <t>Transportation</t>
  </si>
  <si>
    <t>Rent</t>
  </si>
  <si>
    <t>Other Occupancy</t>
  </si>
  <si>
    <t>Contract Svc</t>
  </si>
  <si>
    <t>Other Instr</t>
  </si>
  <si>
    <t>Other Admin</t>
  </si>
  <si>
    <t xml:space="preserve"> </t>
  </si>
  <si>
    <t>FEFP Total</t>
  </si>
  <si>
    <t>Misc State Total</t>
  </si>
  <si>
    <t>Misc Local Total</t>
  </si>
  <si>
    <t>Misc Federal Total</t>
  </si>
  <si>
    <t>Grand Total Revenues</t>
  </si>
  <si>
    <t>Instr Personnel Total</t>
  </si>
  <si>
    <t>Instr Support Personnel Total</t>
  </si>
  <si>
    <t>Admin Personnel Total</t>
  </si>
  <si>
    <t>District Admin Fees Total</t>
  </si>
  <si>
    <t>Transportation Total</t>
  </si>
  <si>
    <t>Insurance Total</t>
  </si>
  <si>
    <t>Capital Outlay Total</t>
  </si>
  <si>
    <t>Rent Total</t>
  </si>
  <si>
    <t>Other Occupancy Total</t>
  </si>
  <si>
    <t>Contract Svc Total</t>
  </si>
  <si>
    <t>Other Instr Total</t>
  </si>
  <si>
    <t>Other Admin Total</t>
  </si>
  <si>
    <t>Grand Total Expenditures</t>
  </si>
  <si>
    <t>Chautauqua Learn And Serve Charter</t>
  </si>
  <si>
    <t>Projected Operating Results and Cash Flows</t>
  </si>
  <si>
    <t>July 1, 2014 - June 30, 2015</t>
  </si>
  <si>
    <t>Projected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</si>
  <si>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</si>
  <si>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</si>
  <si>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</si>
  <si>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</si>
  <si>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</si>
  <si>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</si>
  <si>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</si>
  <si>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</si>
  <si>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</si>
  <si>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</si>
  <si>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</si>
  <si>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</si>
  <si>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</si>
  <si>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Surplus (Deficit)</t>
  </si>
  <si>
    <t>Beginning Cash</t>
  </si>
  <si>
    <t>Ending Cash</t>
  </si>
  <si>
    <t>Change in Noncash Accounts</t>
  </si>
  <si>
    <t>Expected Budget Variances</t>
  </si>
  <si>
    <t>Expected</t>
  </si>
  <si>
    <t>Change</t>
  </si>
  <si>
    <t>YTD</t>
  </si>
  <si>
    <t>Jul - May</t>
  </si>
  <si>
    <t>Total Revenues</t>
  </si>
  <si>
    <t>Total Exceptional Instruction</t>
  </si>
  <si>
    <t>Total Other Instruction</t>
  </si>
  <si>
    <t>Total Pupil Personnel Services</t>
  </si>
  <si>
    <t>Total Curriculum Services</t>
  </si>
  <si>
    <t>Total Staff Development</t>
  </si>
  <si>
    <t>Total Instruction Related Technology</t>
  </si>
  <si>
    <t>Total Board Administration</t>
  </si>
  <si>
    <t>Total School Administration</t>
  </si>
  <si>
    <t>Total Facilities Acquisition</t>
  </si>
  <si>
    <t>Total Fiscal Services</t>
  </si>
  <si>
    <t>Total Transportation</t>
  </si>
  <si>
    <t>Total Plant Operations</t>
  </si>
  <si>
    <t>Total Plant Maintenance</t>
  </si>
  <si>
    <t>Total Expenses</t>
  </si>
  <si>
    <t>Fund Balance, Beginning</t>
  </si>
  <si>
    <t>Fund Balance, Ending</t>
  </si>
  <si>
    <t>Total Community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</si>
</sst>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9" formatCode="_(* #,##0.000000_);_(* \(#,##0.000000\);_(* &quot;-&quot;_);_(@_)"/>
    <numFmt numFmtId="173" formatCode="0000"/>
    <numFmt numFmtId="174" formatCode="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17"/>
      <name val="Arial"/>
      <family val="2"/>
    </font>
    <font>
      <b/>
      <sz val="8"/>
      <color theme="1"/>
      <name val="Arial"/>
      <family val="2"/>
    </font>
    <font>
      <b/>
      <u val="singleAccounting"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 val="singleAccounting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left"/>
    </xf>
    <xf numFmtId="41" fontId="1" fillId="0" borderId="0" xfId="0" applyNumberFormat="1" applyFont="1"/>
    <xf numFmtId="0" fontId="3" fillId="0" borderId="0" xfId="0" applyFont="1" applyFill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center"/>
    </xf>
    <xf numFmtId="41" fontId="1" fillId="0" borderId="0" xfId="0" applyNumberFormat="1" applyFont="1" applyFill="1"/>
    <xf numFmtId="169" fontId="1" fillId="0" borderId="0" xfId="0" applyNumberFormat="1" applyFont="1"/>
    <xf numFmtId="0" fontId="5" fillId="0" borderId="0" xfId="0" applyFont="1"/>
    <xf numFmtId="41" fontId="6" fillId="0" borderId="3" xfId="0" applyNumberFormat="1" applyFont="1" applyFill="1" applyBorder="1"/>
    <xf numFmtId="41" fontId="1" fillId="0" borderId="0" xfId="0" applyNumberFormat="1" applyFont="1" applyBorder="1"/>
    <xf numFmtId="41" fontId="6" fillId="0" borderId="0" xfId="0" applyNumberFormat="1" applyFont="1" applyBorder="1"/>
    <xf numFmtId="0" fontId="5" fillId="0" borderId="0" xfId="0" applyFont="1" applyAlignment="1">
      <alignment horizontal="left" indent="2"/>
    </xf>
    <xf numFmtId="41" fontId="6" fillId="0" borderId="0" xfId="0" applyNumberFormat="1" applyFont="1"/>
    <xf numFmtId="41" fontId="6" fillId="0" borderId="4" xfId="0" applyNumberFormat="1" applyFont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41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0" xfId="0" applyNumberFormat="1" applyFont="1" applyFill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49" fontId="3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3" fillId="0" borderId="0" xfId="0" applyFont="1" applyFill="1" applyAlignment="1">
      <alignment horizontal="left" indent="1"/>
    </xf>
    <xf numFmtId="41" fontId="1" fillId="0" borderId="0" xfId="0" applyNumberFormat="1" applyFont="1" applyFill="1" applyBorder="1" applyAlignment="1"/>
    <xf numFmtId="41" fontId="1" fillId="2" borderId="2" xfId="0" applyNumberFormat="1" applyFont="1" applyFill="1" applyBorder="1" applyAlignment="1"/>
    <xf numFmtId="0" fontId="5" fillId="0" borderId="0" xfId="0" applyFont="1" applyAlignment="1">
      <alignment horizontal="left" indent="1"/>
    </xf>
    <xf numFmtId="41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7" fillId="0" borderId="0" xfId="0" applyNumberFormat="1" applyFont="1" applyBorder="1" applyAlignment="1">
      <alignment horizontal="center"/>
    </xf>
    <xf numFmtId="41" fontId="1" fillId="0" borderId="3" xfId="0" applyNumberFormat="1" applyFont="1" applyBorder="1"/>
    <xf numFmtId="41" fontId="5" fillId="0" borderId="3" xfId="0" applyNumberFormat="1" applyFont="1" applyBorder="1"/>
    <xf numFmtId="41" fontId="5" fillId="0" borderId="0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 indent="1"/>
    </xf>
    <xf numFmtId="0" fontId="6" fillId="0" borderId="0" xfId="0" applyFont="1" applyFill="1"/>
    <xf numFmtId="0" fontId="5" fillId="0" borderId="0" xfId="0" applyFont="1" applyFill="1" applyAlignment="1">
      <alignment horizontal="right" indent="1"/>
    </xf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1" fontId="5" fillId="0" borderId="4" xfId="0" applyNumberFormat="1" applyFont="1" applyBorder="1"/>
    <xf numFmtId="41" fontId="1" fillId="0" borderId="1" xfId="0" applyNumberFormat="1" applyFont="1" applyFill="1" applyBorder="1"/>
    <xf numFmtId="41" fontId="0" fillId="0" borderId="0" xfId="0" applyNumberFormat="1"/>
    <xf numFmtId="41" fontId="0" fillId="0" borderId="0" xfId="0" applyNumberFormat="1" applyBorder="1"/>
    <xf numFmtId="173" fontId="1" fillId="0" borderId="0" xfId="0" applyNumberFormat="1" applyFont="1" applyAlignment="1">
      <alignment horizontal="left"/>
    </xf>
    <xf numFmtId="17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zoomScaleNormal="100" workbookViewId="0"/>
  </sheetViews>
  <sheetFormatPr defaultRowHeight="10.199999999999999" x14ac:dyDescent="0.2"/>
  <cols>
    <col min="1" max="1" width="3.77734375" style="1" customWidth="1"/>
    <col min="2" max="3" width="4.77734375" style="1" customWidth="1"/>
    <col min="4" max="4" width="3.77734375" style="1" customWidth="1"/>
    <col min="5" max="5" width="35.77734375" style="1" customWidth="1"/>
    <col min="6" max="8" width="10.77734375" style="4" customWidth="1"/>
    <col min="9" max="9" width="3.77734375" style="4" customWidth="1"/>
    <col min="10" max="12" width="10.77734375" style="4" customWidth="1"/>
    <col min="13" max="13" width="8.88671875" style="4"/>
    <col min="14" max="16384" width="8.88671875" style="1"/>
  </cols>
  <sheetData>
    <row r="1" spans="1:31" x14ac:dyDescent="0.2">
      <c r="A1" s="29" t="s">
        <v>117</v>
      </c>
      <c r="B1" s="29"/>
      <c r="C1" s="17"/>
      <c r="D1" s="17"/>
      <c r="E1" s="5"/>
    </row>
    <row r="2" spans="1:31" x14ac:dyDescent="0.2">
      <c r="A2" s="32" t="s">
        <v>138</v>
      </c>
      <c r="B2" s="32"/>
      <c r="C2" s="17"/>
      <c r="D2" s="17"/>
      <c r="E2" s="5"/>
    </row>
    <row r="3" spans="1:31" x14ac:dyDescent="0.2">
      <c r="A3" s="29" t="s">
        <v>119</v>
      </c>
      <c r="B3" s="29"/>
      <c r="C3" s="17"/>
      <c r="D3" s="17"/>
      <c r="E3" s="5"/>
    </row>
    <row r="4" spans="1:31" x14ac:dyDescent="0.2">
      <c r="A4" s="17"/>
      <c r="B4" s="17"/>
      <c r="C4" s="17"/>
      <c r="D4" s="17"/>
      <c r="E4" s="17"/>
    </row>
    <row r="5" spans="1:31" s="6" customFormat="1" x14ac:dyDescent="0.2">
      <c r="F5" s="33"/>
      <c r="G5" s="34"/>
      <c r="H5" s="34"/>
      <c r="I5" s="12"/>
      <c r="J5" s="33" t="s">
        <v>142</v>
      </c>
      <c r="K5" s="33" t="s">
        <v>132</v>
      </c>
      <c r="L5" s="33"/>
      <c r="M5" s="7"/>
    </row>
    <row r="6" spans="1:31" ht="12" x14ac:dyDescent="0.35">
      <c r="A6" s="3"/>
      <c r="B6" s="3"/>
      <c r="C6" s="3"/>
      <c r="D6" s="3"/>
      <c r="E6" s="2"/>
      <c r="F6" s="35" t="s">
        <v>139</v>
      </c>
      <c r="G6" s="35" t="s">
        <v>1</v>
      </c>
      <c r="H6" s="35" t="s">
        <v>140</v>
      </c>
      <c r="I6" s="12"/>
      <c r="J6" s="35" t="s">
        <v>141</v>
      </c>
      <c r="K6" s="35" t="s">
        <v>120</v>
      </c>
      <c r="L6" s="35" t="s">
        <v>139</v>
      </c>
    </row>
    <row r="7" spans="1:31" x14ac:dyDescent="0.2">
      <c r="A7" s="18"/>
      <c r="B7" s="18"/>
      <c r="C7" s="18"/>
      <c r="D7" s="18"/>
      <c r="E7" s="17"/>
    </row>
    <row r="8" spans="1:31" x14ac:dyDescent="0.2">
      <c r="A8" s="24"/>
      <c r="B8" s="24"/>
      <c r="C8" s="24"/>
      <c r="D8" s="24"/>
      <c r="E8" s="25"/>
    </row>
    <row r="9" spans="1:31" x14ac:dyDescent="0.2">
      <c r="A9" s="18">
        <v>100</v>
      </c>
      <c r="B9" s="18">
        <v>3230</v>
      </c>
      <c r="C9" s="49">
        <v>0</v>
      </c>
      <c r="D9" s="50">
        <v>0</v>
      </c>
      <c r="E9" s="17" t="s">
        <v>15</v>
      </c>
      <c r="F9" s="4">
        <v>36296.727272727272</v>
      </c>
      <c r="G9" s="4">
        <v>58745</v>
      </c>
      <c r="H9" s="4">
        <f>+F9-G9</f>
        <v>-22448.272727272728</v>
      </c>
      <c r="J9" s="4">
        <v>33272</v>
      </c>
      <c r="K9" s="4">
        <v>3024.7272727272725</v>
      </c>
      <c r="L9" s="4">
        <f>+J9+K9</f>
        <v>36296.727272727272</v>
      </c>
    </row>
    <row r="10" spans="1:31" x14ac:dyDescent="0.2">
      <c r="A10" s="18">
        <v>100</v>
      </c>
      <c r="B10" s="18">
        <v>3290</v>
      </c>
      <c r="C10" s="49">
        <v>0</v>
      </c>
      <c r="D10" s="50">
        <v>0</v>
      </c>
      <c r="E10" s="17" t="s">
        <v>16</v>
      </c>
      <c r="F10" s="4">
        <v>103403.58000000002</v>
      </c>
      <c r="G10" s="4">
        <v>201415</v>
      </c>
      <c r="H10" s="4">
        <f>+F10-G10</f>
        <v>-98011.419999999984</v>
      </c>
      <c r="J10" s="4">
        <v>76114.240000000005</v>
      </c>
      <c r="K10" s="4">
        <v>27289.340000000004</v>
      </c>
      <c r="L10" s="4">
        <f>+J10+K10</f>
        <v>103403.58000000002</v>
      </c>
    </row>
    <row r="11" spans="1:31" x14ac:dyDescent="0.2">
      <c r="A11" s="18">
        <v>100</v>
      </c>
      <c r="B11" s="18">
        <v>3300</v>
      </c>
      <c r="C11" s="49">
        <v>0</v>
      </c>
      <c r="D11" s="50">
        <v>0</v>
      </c>
      <c r="E11" s="17" t="s">
        <v>17</v>
      </c>
      <c r="F11" s="4">
        <v>606393</v>
      </c>
      <c r="G11" s="4">
        <v>622429</v>
      </c>
      <c r="H11" s="4">
        <f>+F11-G11</f>
        <v>-16036</v>
      </c>
      <c r="J11" s="4">
        <v>555860.25000000012</v>
      </c>
      <c r="K11" s="4">
        <v>50532.749999999884</v>
      </c>
      <c r="L11" s="4">
        <f>+J11+K11</f>
        <v>606393</v>
      </c>
    </row>
    <row r="12" spans="1:31" x14ac:dyDescent="0.2">
      <c r="A12" s="18">
        <v>100</v>
      </c>
      <c r="B12" s="18">
        <v>3334</v>
      </c>
      <c r="C12" s="49">
        <v>0</v>
      </c>
      <c r="D12" s="50">
        <v>0</v>
      </c>
      <c r="E12" s="17" t="s">
        <v>18</v>
      </c>
      <c r="F12" s="4">
        <v>253</v>
      </c>
      <c r="G12" s="4">
        <v>756</v>
      </c>
      <c r="H12" s="4">
        <f>+F12-G12</f>
        <v>-503</v>
      </c>
      <c r="J12" s="4">
        <v>253</v>
      </c>
      <c r="K12" s="4">
        <v>0</v>
      </c>
      <c r="L12" s="4">
        <f>+J12+K12</f>
        <v>253</v>
      </c>
    </row>
    <row r="13" spans="1:31" x14ac:dyDescent="0.2">
      <c r="A13" s="18">
        <v>100</v>
      </c>
      <c r="B13" s="18">
        <v>3397</v>
      </c>
      <c r="C13" s="49">
        <v>0</v>
      </c>
      <c r="D13" s="50">
        <v>0</v>
      </c>
      <c r="E13" s="17" t="s">
        <v>19</v>
      </c>
      <c r="F13" s="4">
        <v>19651</v>
      </c>
      <c r="G13" s="4">
        <v>20454</v>
      </c>
      <c r="H13" s="4">
        <f>+F13-G13</f>
        <v>-803</v>
      </c>
      <c r="J13" s="4">
        <v>17987</v>
      </c>
      <c r="K13" s="4">
        <v>1664</v>
      </c>
      <c r="L13" s="4">
        <f>+J13+K13</f>
        <v>19651</v>
      </c>
    </row>
    <row r="14" spans="1:31" x14ac:dyDescent="0.2">
      <c r="A14" s="18">
        <v>100</v>
      </c>
      <c r="B14" s="18">
        <v>3400</v>
      </c>
      <c r="C14" s="49">
        <v>0</v>
      </c>
      <c r="D14" s="50">
        <v>0</v>
      </c>
      <c r="E14" s="17" t="s">
        <v>20</v>
      </c>
      <c r="F14" s="4">
        <v>26.13</v>
      </c>
      <c r="G14" s="4">
        <v>16</v>
      </c>
      <c r="H14" s="4">
        <f>+F14-G14</f>
        <v>10.129999999999999</v>
      </c>
      <c r="J14" s="4">
        <v>26.13</v>
      </c>
      <c r="K14" s="4">
        <v>0</v>
      </c>
      <c r="L14" s="4">
        <f>+J14+K14</f>
        <v>26.13</v>
      </c>
    </row>
    <row r="15" spans="1:31" s="4" customFormat="1" x14ac:dyDescent="0.2">
      <c r="A15" s="18">
        <v>100</v>
      </c>
      <c r="B15" s="18">
        <v>3473</v>
      </c>
      <c r="C15" s="49">
        <v>0</v>
      </c>
      <c r="D15" s="50">
        <v>0</v>
      </c>
      <c r="E15" s="17" t="s">
        <v>21</v>
      </c>
      <c r="F15" s="4">
        <v>797.6</v>
      </c>
      <c r="G15" s="4">
        <v>11291</v>
      </c>
      <c r="H15" s="4">
        <f>+F15-G15</f>
        <v>-10493.4</v>
      </c>
      <c r="J15" s="4">
        <v>797.6</v>
      </c>
      <c r="K15" s="4">
        <v>0</v>
      </c>
      <c r="L15" s="4">
        <f>+J15+K15</f>
        <v>797.6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4" customFormat="1" x14ac:dyDescent="0.2">
      <c r="A16" s="18">
        <v>100</v>
      </c>
      <c r="B16" s="18">
        <v>3600</v>
      </c>
      <c r="C16" s="49">
        <v>0</v>
      </c>
      <c r="D16" s="50">
        <v>0</v>
      </c>
      <c r="E16" s="17" t="s">
        <v>23</v>
      </c>
      <c r="F16" s="4">
        <v>93176.901545454544</v>
      </c>
      <c r="G16" s="4">
        <v>60878</v>
      </c>
      <c r="H16" s="4">
        <f>+F16-G16</f>
        <v>32298.901545454544</v>
      </c>
      <c r="J16" s="4">
        <v>92337.47</v>
      </c>
      <c r="K16" s="4">
        <v>839.43154545454502</v>
      </c>
      <c r="L16" s="4">
        <f>+J16+K16</f>
        <v>93176.901545454544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4" customFormat="1" x14ac:dyDescent="0.2">
      <c r="A17" s="18">
        <v>495</v>
      </c>
      <c r="B17" s="18">
        <v>3318</v>
      </c>
      <c r="C17" s="49">
        <v>0</v>
      </c>
      <c r="D17" s="50">
        <v>0</v>
      </c>
      <c r="E17" s="17" t="s">
        <v>76</v>
      </c>
      <c r="F17" s="36">
        <v>122531.99994499999</v>
      </c>
      <c r="G17" s="36">
        <v>0</v>
      </c>
      <c r="H17" s="36">
        <f>+F17-G17</f>
        <v>122531.99994499999</v>
      </c>
      <c r="J17" s="36">
        <v>91642.889999999985</v>
      </c>
      <c r="K17" s="36">
        <v>30889.109945000004</v>
      </c>
      <c r="L17" s="36">
        <f>+J17+K17</f>
        <v>122531.99994499999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4" customFormat="1" x14ac:dyDescent="0.2">
      <c r="A18" s="18"/>
      <c r="B18" s="18"/>
      <c r="C18" s="18"/>
      <c r="D18" s="18"/>
      <c r="E18" s="1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4" customFormat="1" ht="10.95" customHeight="1" x14ac:dyDescent="0.3">
      <c r="A19" s="10" t="s">
        <v>143</v>
      </c>
      <c r="B19" s="1"/>
      <c r="C19" s="1"/>
      <c r="D19" s="1"/>
      <c r="E19" s="1"/>
      <c r="F19" s="37">
        <f>SUM(F9:F18)</f>
        <v>982529.93876318168</v>
      </c>
      <c r="G19" s="37">
        <f t="shared" ref="G19:H19" si="0">SUM(G9:G18)</f>
        <v>975984</v>
      </c>
      <c r="H19" s="37">
        <f t="shared" si="0"/>
        <v>6545.9387631818245</v>
      </c>
      <c r="I19" s="38"/>
      <c r="J19" s="37">
        <f>SUM(J9:J18)</f>
        <v>868290.58000000007</v>
      </c>
      <c r="K19" s="37">
        <f t="shared" ref="K19" si="1">SUM(K9:K18)</f>
        <v>114239.35876318171</v>
      </c>
      <c r="L19" s="37">
        <f t="shared" ref="L19" si="2">SUM(L9:L18)</f>
        <v>982529.93876318168</v>
      </c>
      <c r="U19"/>
    </row>
    <row r="20" spans="1:31" s="4" customFormat="1" x14ac:dyDescent="0.2">
      <c r="A20" s="18"/>
      <c r="B20" s="18"/>
      <c r="C20" s="18"/>
      <c r="D20" s="18"/>
      <c r="E20" s="1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4" customFormat="1" x14ac:dyDescent="0.2">
      <c r="A21" s="18">
        <v>100</v>
      </c>
      <c r="B21" s="18">
        <v>4000</v>
      </c>
      <c r="C21" s="18">
        <v>5200</v>
      </c>
      <c r="D21" s="18">
        <v>120</v>
      </c>
      <c r="E21" s="17" t="s">
        <v>24</v>
      </c>
      <c r="F21" s="4">
        <v>84049.12</v>
      </c>
      <c r="G21" s="4">
        <v>101502</v>
      </c>
      <c r="H21" s="4">
        <f>+F21-G21</f>
        <v>-17452.880000000005</v>
      </c>
      <c r="J21" s="4">
        <v>84049.12</v>
      </c>
      <c r="K21" s="4">
        <v>0</v>
      </c>
      <c r="L21" s="4">
        <f>+J21+K21</f>
        <v>84049.12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4" customFormat="1" x14ac:dyDescent="0.2">
      <c r="A22" s="18">
        <v>100</v>
      </c>
      <c r="B22" s="18">
        <v>4000</v>
      </c>
      <c r="C22" s="18">
        <v>5200</v>
      </c>
      <c r="D22" s="18">
        <v>121</v>
      </c>
      <c r="E22" s="17" t="s">
        <v>25</v>
      </c>
      <c r="F22" s="4">
        <v>2050.66</v>
      </c>
      <c r="G22" s="4">
        <v>0</v>
      </c>
      <c r="H22" s="4">
        <f>+F22-G22</f>
        <v>2050.66</v>
      </c>
      <c r="J22" s="4">
        <v>1234.58</v>
      </c>
      <c r="K22" s="4">
        <v>816.08</v>
      </c>
      <c r="L22" s="4">
        <f>+J22+K22</f>
        <v>2050.66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4" customFormat="1" x14ac:dyDescent="0.2">
      <c r="A23" s="18">
        <v>100</v>
      </c>
      <c r="B23" s="18">
        <v>4000</v>
      </c>
      <c r="C23" s="18">
        <v>5200</v>
      </c>
      <c r="D23" s="18">
        <v>150</v>
      </c>
      <c r="E23" s="17" t="s">
        <v>26</v>
      </c>
      <c r="F23" s="4">
        <v>100985.70000000001</v>
      </c>
      <c r="G23" s="4">
        <v>165152</v>
      </c>
      <c r="H23" s="4">
        <f>+F23-G23</f>
        <v>-64166.299999999988</v>
      </c>
      <c r="J23" s="4">
        <v>94029.920000000013</v>
      </c>
      <c r="K23" s="4">
        <v>6955.7800000000007</v>
      </c>
      <c r="L23" s="4">
        <f>+J23+K23</f>
        <v>100985.70000000001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4" customFormat="1" x14ac:dyDescent="0.2">
      <c r="A24" s="18">
        <v>100</v>
      </c>
      <c r="B24" s="18">
        <v>4000</v>
      </c>
      <c r="C24" s="18">
        <v>5200</v>
      </c>
      <c r="D24" s="18">
        <v>210</v>
      </c>
      <c r="E24" s="17" t="s">
        <v>27</v>
      </c>
      <c r="F24" s="4">
        <v>12147.11</v>
      </c>
      <c r="G24" s="4">
        <v>19652</v>
      </c>
      <c r="H24" s="4">
        <f>+F24-G24</f>
        <v>-7504.8899999999994</v>
      </c>
      <c r="J24" s="4">
        <v>11213.380000000001</v>
      </c>
      <c r="K24" s="4">
        <v>933.73</v>
      </c>
      <c r="L24" s="4">
        <f>+J24+K24</f>
        <v>12147.11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4" customFormat="1" x14ac:dyDescent="0.2">
      <c r="A25" s="18">
        <v>100</v>
      </c>
      <c r="B25" s="18">
        <v>4000</v>
      </c>
      <c r="C25" s="18">
        <v>5200</v>
      </c>
      <c r="D25" s="18">
        <v>220</v>
      </c>
      <c r="E25" s="17" t="s">
        <v>28</v>
      </c>
      <c r="F25" s="4">
        <v>14294.28729</v>
      </c>
      <c r="G25" s="4">
        <v>20399</v>
      </c>
      <c r="H25" s="4">
        <f>+F25-G25</f>
        <v>-6104.7127099999998</v>
      </c>
      <c r="J25" s="4">
        <v>13699.74</v>
      </c>
      <c r="K25" s="4">
        <v>594.54729000000009</v>
      </c>
      <c r="L25" s="4">
        <f>+J25+K25</f>
        <v>14294.28729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4" customFormat="1" x14ac:dyDescent="0.2">
      <c r="A26" s="18">
        <v>100</v>
      </c>
      <c r="B26" s="18">
        <v>4000</v>
      </c>
      <c r="C26" s="18">
        <v>5200</v>
      </c>
      <c r="D26" s="18">
        <v>230</v>
      </c>
      <c r="E26" s="17" t="s">
        <v>29</v>
      </c>
      <c r="F26" s="4">
        <v>13827.414545454547</v>
      </c>
      <c r="G26" s="4">
        <v>22593</v>
      </c>
      <c r="H26" s="4">
        <f>+F26-G26</f>
        <v>-8765.5854545454531</v>
      </c>
      <c r="J26" s="4">
        <v>12675.130000000001</v>
      </c>
      <c r="K26" s="4">
        <v>1152.2845454545457</v>
      </c>
      <c r="L26" s="4">
        <f>+J26+K26</f>
        <v>13827.414545454547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" customFormat="1" x14ac:dyDescent="0.2">
      <c r="A27" s="18">
        <v>100</v>
      </c>
      <c r="B27" s="18">
        <v>4000</v>
      </c>
      <c r="C27" s="18">
        <v>5200</v>
      </c>
      <c r="D27" s="18">
        <v>240</v>
      </c>
      <c r="E27" s="17" t="s">
        <v>30</v>
      </c>
      <c r="F27" s="4">
        <v>2917.5199999999995</v>
      </c>
      <c r="G27" s="4">
        <v>1333</v>
      </c>
      <c r="H27" s="4">
        <f>+F27-G27</f>
        <v>1584.5199999999995</v>
      </c>
      <c r="J27" s="4">
        <v>2367.8999999999996</v>
      </c>
      <c r="K27" s="4">
        <v>549.62</v>
      </c>
      <c r="L27" s="4">
        <f>+J27+K27</f>
        <v>2917.5199999999995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" customFormat="1" x14ac:dyDescent="0.2">
      <c r="A28" s="18">
        <v>100</v>
      </c>
      <c r="B28" s="18">
        <v>4000</v>
      </c>
      <c r="C28" s="18">
        <v>5200</v>
      </c>
      <c r="D28" s="18">
        <v>250</v>
      </c>
      <c r="E28" s="17" t="s">
        <v>31</v>
      </c>
      <c r="F28" s="4">
        <v>95.541818181816112</v>
      </c>
      <c r="G28" s="4">
        <v>7309</v>
      </c>
      <c r="H28" s="4">
        <f>+F28-G28</f>
        <v>-7213.4581818181841</v>
      </c>
      <c r="J28" s="4">
        <v>87.579999999998108</v>
      </c>
      <c r="K28" s="4">
        <v>7.9618181818180096</v>
      </c>
      <c r="L28" s="4">
        <f>+J28+K28</f>
        <v>95.541818181816112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" customFormat="1" x14ac:dyDescent="0.2">
      <c r="A29" s="18">
        <v>100</v>
      </c>
      <c r="B29" s="18">
        <v>4000</v>
      </c>
      <c r="C29" s="18">
        <v>5200</v>
      </c>
      <c r="D29" s="18">
        <v>310</v>
      </c>
      <c r="E29" s="17" t="s">
        <v>32</v>
      </c>
      <c r="F29" s="4">
        <v>12835.850000000002</v>
      </c>
      <c r="G29" s="4">
        <v>38142</v>
      </c>
      <c r="H29" s="4">
        <f>+F29-G29</f>
        <v>-25306.149999999998</v>
      </c>
      <c r="J29" s="4">
        <v>23426.9</v>
      </c>
      <c r="K29" s="4">
        <v>-10591.05</v>
      </c>
      <c r="L29" s="4">
        <f>+J29+K29</f>
        <v>12835.850000000002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" customFormat="1" x14ac:dyDescent="0.2">
      <c r="A30" s="18">
        <v>100</v>
      </c>
      <c r="B30" s="18">
        <v>4000</v>
      </c>
      <c r="C30" s="18">
        <v>5200</v>
      </c>
      <c r="D30" s="18">
        <v>315</v>
      </c>
      <c r="E30" s="17" t="s">
        <v>22</v>
      </c>
      <c r="F30" s="4">
        <v>893.75</v>
      </c>
      <c r="G30" s="4">
        <v>631</v>
      </c>
      <c r="H30" s="4">
        <f>+F30-G30</f>
        <v>262.75</v>
      </c>
      <c r="J30" s="4">
        <v>703.75</v>
      </c>
      <c r="K30" s="4">
        <v>190</v>
      </c>
      <c r="L30" s="4">
        <f>+J30+K30</f>
        <v>893.75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" customFormat="1" x14ac:dyDescent="0.2">
      <c r="A31" s="18">
        <v>100</v>
      </c>
      <c r="B31" s="18">
        <v>4000</v>
      </c>
      <c r="C31" s="18">
        <v>5200</v>
      </c>
      <c r="D31" s="18">
        <v>330</v>
      </c>
      <c r="E31" s="17" t="s">
        <v>33</v>
      </c>
      <c r="F31" s="4">
        <v>89277.807272727267</v>
      </c>
      <c r="G31" s="4">
        <v>87220</v>
      </c>
      <c r="H31" s="4">
        <f>+F31-G31</f>
        <v>2057.8072727272665</v>
      </c>
      <c r="J31" s="4">
        <v>81837.989999999991</v>
      </c>
      <c r="K31" s="4">
        <v>7439.8172727272722</v>
      </c>
      <c r="L31" s="4">
        <f>+J31+K31</f>
        <v>89277.807272727267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" customFormat="1" x14ac:dyDescent="0.2">
      <c r="A32" s="18">
        <v>100</v>
      </c>
      <c r="B32" s="18">
        <v>4000</v>
      </c>
      <c r="C32" s="18">
        <v>5200</v>
      </c>
      <c r="D32" s="18">
        <v>390</v>
      </c>
      <c r="E32" s="17" t="s">
        <v>34</v>
      </c>
      <c r="F32" s="4">
        <v>8226.33</v>
      </c>
      <c r="G32" s="4">
        <v>7143</v>
      </c>
      <c r="H32" s="4">
        <f>+F32-G32</f>
        <v>1083.33</v>
      </c>
      <c r="J32" s="4">
        <v>8071.33</v>
      </c>
      <c r="K32" s="4">
        <v>155</v>
      </c>
      <c r="L32" s="4">
        <f>+J32+K32</f>
        <v>8226.33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" customFormat="1" x14ac:dyDescent="0.2">
      <c r="A33" s="18">
        <v>100</v>
      </c>
      <c r="B33" s="18">
        <v>4000</v>
      </c>
      <c r="C33" s="18">
        <v>5200</v>
      </c>
      <c r="D33" s="18">
        <v>510</v>
      </c>
      <c r="E33" s="17" t="s">
        <v>35</v>
      </c>
      <c r="F33" s="4">
        <v>61770.599999999991</v>
      </c>
      <c r="G33" s="4">
        <v>48605</v>
      </c>
      <c r="H33" s="4">
        <f>+F33-G33</f>
        <v>13165.599999999991</v>
      </c>
      <c r="J33" s="4">
        <v>56623.049999999996</v>
      </c>
      <c r="K33" s="4">
        <v>5147.5499999999993</v>
      </c>
      <c r="L33" s="4">
        <f>+J33+K33</f>
        <v>61770.599999999991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" customFormat="1" x14ac:dyDescent="0.2">
      <c r="A34" s="18">
        <v>100</v>
      </c>
      <c r="B34" s="18">
        <v>4000</v>
      </c>
      <c r="C34" s="18">
        <v>5200</v>
      </c>
      <c r="D34" s="18">
        <v>520</v>
      </c>
      <c r="E34" s="17" t="s">
        <v>36</v>
      </c>
      <c r="F34" s="4">
        <v>281.5</v>
      </c>
      <c r="G34" s="4">
        <v>563</v>
      </c>
      <c r="H34" s="4">
        <f>+F34-G34</f>
        <v>-281.5</v>
      </c>
      <c r="J34" s="4">
        <v>0</v>
      </c>
      <c r="K34" s="4">
        <v>281.5</v>
      </c>
      <c r="L34" s="4">
        <f>+J34+K34</f>
        <v>281.5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" customFormat="1" x14ac:dyDescent="0.2">
      <c r="A35" s="18">
        <v>100</v>
      </c>
      <c r="B35" s="18">
        <v>4000</v>
      </c>
      <c r="C35" s="18">
        <v>5200</v>
      </c>
      <c r="D35" s="18">
        <v>640</v>
      </c>
      <c r="E35" s="17" t="s">
        <v>37</v>
      </c>
      <c r="F35" s="4">
        <v>301.82333333333332</v>
      </c>
      <c r="G35" s="4">
        <v>1222</v>
      </c>
      <c r="H35" s="4">
        <f>+F35-G35</f>
        <v>-920.17666666666673</v>
      </c>
      <c r="J35" s="4">
        <v>199.99</v>
      </c>
      <c r="K35" s="4">
        <v>101.83333333333333</v>
      </c>
      <c r="L35" s="4">
        <f>+J35+K35</f>
        <v>301.82333333333332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" customFormat="1" x14ac:dyDescent="0.2">
      <c r="A36" s="18">
        <v>100</v>
      </c>
      <c r="B36" s="18">
        <v>4000</v>
      </c>
      <c r="C36" s="18">
        <v>5200</v>
      </c>
      <c r="D36" s="18">
        <v>642</v>
      </c>
      <c r="E36" s="17" t="s">
        <v>38</v>
      </c>
      <c r="F36" s="4">
        <v>608.16666666666663</v>
      </c>
      <c r="G36" s="4">
        <v>7298</v>
      </c>
      <c r="H36" s="4">
        <f>+F36-G36</f>
        <v>-6689.833333333333</v>
      </c>
      <c r="J36" s="4">
        <v>0</v>
      </c>
      <c r="K36" s="4">
        <v>608.16666666666663</v>
      </c>
      <c r="L36" s="4">
        <f>+J36+K36</f>
        <v>608.16666666666663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" customFormat="1" x14ac:dyDescent="0.2">
      <c r="A37" s="18">
        <v>100</v>
      </c>
      <c r="B37" s="18">
        <v>4000</v>
      </c>
      <c r="C37" s="18">
        <v>5200</v>
      </c>
      <c r="D37" s="18">
        <v>690</v>
      </c>
      <c r="E37" s="17" t="s">
        <v>39</v>
      </c>
      <c r="F37" s="4">
        <v>19.333333333333332</v>
      </c>
      <c r="G37" s="4">
        <v>232</v>
      </c>
      <c r="H37" s="4">
        <f>+F37-G37</f>
        <v>-212.66666666666666</v>
      </c>
      <c r="J37" s="4">
        <v>0</v>
      </c>
      <c r="K37" s="4">
        <v>19.333333333333332</v>
      </c>
      <c r="L37" s="4">
        <f>+J37+K37</f>
        <v>19.333333333333332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" customFormat="1" x14ac:dyDescent="0.2">
      <c r="A38" s="18">
        <v>100</v>
      </c>
      <c r="B38" s="18">
        <v>4000</v>
      </c>
      <c r="C38" s="18">
        <v>5200</v>
      </c>
      <c r="D38" s="18">
        <v>750</v>
      </c>
      <c r="E38" s="17" t="s">
        <v>40</v>
      </c>
      <c r="F38" s="4">
        <v>4131.3381818181815</v>
      </c>
      <c r="G38" s="4">
        <v>12203</v>
      </c>
      <c r="H38" s="4">
        <f>+F38-G38</f>
        <v>-8071.6618181818185</v>
      </c>
      <c r="J38" s="4">
        <v>3787.06</v>
      </c>
      <c r="K38" s="4">
        <v>344.27818181818179</v>
      </c>
      <c r="L38" s="4">
        <f>+J38+K38</f>
        <v>4131.3381818181815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customFormat="1" ht="12.75" customHeight="1" x14ac:dyDescent="0.3">
      <c r="A39" s="39"/>
      <c r="B39" s="39"/>
      <c r="C39" s="39"/>
      <c r="D39" s="39"/>
      <c r="E39" s="40" t="s">
        <v>144</v>
      </c>
      <c r="F39" s="34">
        <f>SUM(F21:F38)</f>
        <v>408713.85244151513</v>
      </c>
      <c r="G39" s="34">
        <f t="shared" ref="G39:H39" si="3">SUM(G21:G38)</f>
        <v>541199</v>
      </c>
      <c r="H39" s="34">
        <f t="shared" si="3"/>
        <v>-132485.14755848487</v>
      </c>
      <c r="I39" s="38"/>
      <c r="J39" s="34">
        <f>SUM(J21:J38)</f>
        <v>394007.42</v>
      </c>
      <c r="K39" s="34">
        <f t="shared" ref="K39" si="4">SUM(K21:K38)</f>
        <v>14706.432441515153</v>
      </c>
      <c r="L39" s="34">
        <f t="shared" ref="L39" si="5">SUM(L21:L38)</f>
        <v>408713.85244151513</v>
      </c>
      <c r="M39" s="34"/>
    </row>
    <row r="40" spans="1:31" customFormat="1" ht="12.75" customHeight="1" x14ac:dyDescent="0.3">
      <c r="A40" s="39"/>
      <c r="B40" s="39"/>
      <c r="C40" s="39"/>
      <c r="D40" s="39"/>
      <c r="E40" s="40"/>
      <c r="F40" s="34"/>
      <c r="G40" s="34"/>
      <c r="H40" s="34"/>
      <c r="I40" s="38"/>
      <c r="J40" s="34"/>
      <c r="K40" s="34"/>
      <c r="L40" s="34"/>
      <c r="M40" s="34"/>
    </row>
    <row r="41" spans="1:31" s="4" customFormat="1" x14ac:dyDescent="0.2">
      <c r="A41" s="18">
        <v>495</v>
      </c>
      <c r="B41" s="18">
        <v>4000</v>
      </c>
      <c r="C41" s="18">
        <v>5900</v>
      </c>
      <c r="D41" s="18">
        <v>120</v>
      </c>
      <c r="E41" s="17" t="s">
        <v>77</v>
      </c>
      <c r="F41" s="4">
        <v>35092.090000000004</v>
      </c>
      <c r="G41" s="4">
        <v>0</v>
      </c>
      <c r="H41" s="4">
        <f>+F41-G41</f>
        <v>35092.090000000004</v>
      </c>
      <c r="J41" s="4">
        <v>24460.800000000003</v>
      </c>
      <c r="K41" s="4">
        <v>10631.29</v>
      </c>
      <c r="L41" s="4">
        <f>+J41+K41</f>
        <v>35092.090000000004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" customFormat="1" x14ac:dyDescent="0.2">
      <c r="A42" s="18">
        <v>495</v>
      </c>
      <c r="B42" s="18">
        <v>4000</v>
      </c>
      <c r="C42" s="18">
        <v>5900</v>
      </c>
      <c r="D42" s="18">
        <v>150</v>
      </c>
      <c r="E42" s="17" t="s">
        <v>78</v>
      </c>
      <c r="F42" s="4">
        <v>9237.3700000000008</v>
      </c>
      <c r="G42" s="4">
        <v>0</v>
      </c>
      <c r="H42" s="4">
        <f>+F42-G42</f>
        <v>9237.3700000000008</v>
      </c>
      <c r="J42" s="4">
        <v>6088.5300000000007</v>
      </c>
      <c r="K42" s="4">
        <v>3148.84</v>
      </c>
      <c r="L42" s="4">
        <f>+J42+K42</f>
        <v>9237.3700000000008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" customFormat="1" x14ac:dyDescent="0.2">
      <c r="A43" s="18">
        <v>495</v>
      </c>
      <c r="B43" s="18">
        <v>4000</v>
      </c>
      <c r="C43" s="18">
        <v>5900</v>
      </c>
      <c r="D43" s="18">
        <v>210</v>
      </c>
      <c r="E43" s="17" t="s">
        <v>79</v>
      </c>
      <c r="F43" s="4">
        <v>1239.3499999999999</v>
      </c>
      <c r="G43" s="4">
        <v>0</v>
      </c>
      <c r="H43" s="4">
        <f>+F43-G43</f>
        <v>1239.3499999999999</v>
      </c>
      <c r="J43" s="4">
        <v>929.51</v>
      </c>
      <c r="K43" s="4">
        <v>309.83999999999997</v>
      </c>
      <c r="L43" s="4">
        <f>+J43+K43</f>
        <v>1239.3499999999999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" customFormat="1" x14ac:dyDescent="0.2">
      <c r="A44" s="18">
        <v>495</v>
      </c>
      <c r="B44" s="18">
        <v>4000</v>
      </c>
      <c r="C44" s="18">
        <v>5900</v>
      </c>
      <c r="D44" s="18">
        <v>220</v>
      </c>
      <c r="E44" s="17" t="s">
        <v>80</v>
      </c>
      <c r="F44" s="4">
        <v>3391.1899450000001</v>
      </c>
      <c r="G44" s="4">
        <v>0</v>
      </c>
      <c r="H44" s="4">
        <f>+F44-G44</f>
        <v>3391.1899450000001</v>
      </c>
      <c r="J44" s="4">
        <v>2337.0100000000002</v>
      </c>
      <c r="K44" s="4">
        <v>1054.1799450000001</v>
      </c>
      <c r="L44" s="4">
        <f>+J44+K44</f>
        <v>3391.1899450000001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4" customFormat="1" x14ac:dyDescent="0.2">
      <c r="A45" s="18">
        <v>495</v>
      </c>
      <c r="B45" s="18">
        <v>4000</v>
      </c>
      <c r="C45" s="18">
        <v>5900</v>
      </c>
      <c r="D45" s="18">
        <v>310</v>
      </c>
      <c r="E45" s="17" t="s">
        <v>81</v>
      </c>
      <c r="F45" s="4">
        <v>22526.55</v>
      </c>
      <c r="G45" s="4">
        <v>0</v>
      </c>
      <c r="H45" s="4">
        <f>+F45-G45</f>
        <v>22526.55</v>
      </c>
      <c r="J45" s="4">
        <v>11935.5</v>
      </c>
      <c r="K45" s="4">
        <v>10591.05</v>
      </c>
      <c r="L45" s="4">
        <f>+J45+K45</f>
        <v>22526.55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4" customFormat="1" x14ac:dyDescent="0.2">
      <c r="A46" s="18">
        <v>495</v>
      </c>
      <c r="B46" s="18">
        <v>4000</v>
      </c>
      <c r="C46" s="18">
        <v>5900</v>
      </c>
      <c r="D46" s="18">
        <v>330</v>
      </c>
      <c r="E46" s="17" t="s">
        <v>82</v>
      </c>
      <c r="F46" s="4">
        <v>21246.13</v>
      </c>
      <c r="G46" s="4">
        <v>0</v>
      </c>
      <c r="H46" s="4">
        <f>+F46-G46</f>
        <v>21246.13</v>
      </c>
      <c r="J46" s="4">
        <v>21246.13</v>
      </c>
      <c r="K46" s="4">
        <v>0</v>
      </c>
      <c r="L46" s="4">
        <f>+J46+K46</f>
        <v>21246.13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customFormat="1" ht="12.75" customHeight="1" x14ac:dyDescent="0.3">
      <c r="A47" s="39"/>
      <c r="B47" s="39"/>
      <c r="C47" s="39"/>
      <c r="D47" s="39"/>
      <c r="E47" s="40" t="s">
        <v>145</v>
      </c>
      <c r="F47" s="34">
        <f>SUM(F41:F46)</f>
        <v>92732.679945000011</v>
      </c>
      <c r="G47" s="34">
        <f t="shared" ref="G47:H47" si="6">SUM(G41:G46)</f>
        <v>0</v>
      </c>
      <c r="H47" s="34">
        <f t="shared" si="6"/>
        <v>92732.679945000011</v>
      </c>
      <c r="I47" s="38"/>
      <c r="J47" s="34">
        <f>SUM(J41:J46)</f>
        <v>66997.48</v>
      </c>
      <c r="K47" s="34">
        <f t="shared" ref="K47" si="7">SUM(K41:K46)</f>
        <v>25735.199945</v>
      </c>
      <c r="L47" s="34">
        <f t="shared" ref="L47" si="8">SUM(L41:L46)</f>
        <v>92732.679945000011</v>
      </c>
      <c r="M47" s="34"/>
    </row>
    <row r="48" spans="1:31" customFormat="1" ht="12.75" customHeight="1" x14ac:dyDescent="0.3">
      <c r="A48" s="39"/>
      <c r="B48" s="39"/>
      <c r="C48" s="39"/>
      <c r="D48" s="39"/>
      <c r="E48" s="40"/>
      <c r="F48" s="34"/>
      <c r="G48" s="34"/>
      <c r="H48" s="34"/>
      <c r="I48" s="38"/>
      <c r="J48" s="34"/>
      <c r="K48" s="34"/>
      <c r="L48" s="34"/>
      <c r="M48" s="34"/>
    </row>
    <row r="49" spans="1:31" s="4" customFormat="1" x14ac:dyDescent="0.2">
      <c r="A49" s="18">
        <v>100</v>
      </c>
      <c r="B49" s="18">
        <v>4000</v>
      </c>
      <c r="C49" s="18">
        <v>6100</v>
      </c>
      <c r="D49" s="18">
        <v>130</v>
      </c>
      <c r="E49" s="17" t="s">
        <v>41</v>
      </c>
      <c r="F49" s="4">
        <v>0</v>
      </c>
      <c r="G49" s="4">
        <v>98691</v>
      </c>
      <c r="H49" s="4">
        <f>+F49-G49</f>
        <v>-98691</v>
      </c>
      <c r="J49" s="4">
        <v>0</v>
      </c>
      <c r="K49" s="4">
        <v>0</v>
      </c>
      <c r="L49" s="4">
        <f>+J49+K49</f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4" customFormat="1" x14ac:dyDescent="0.2">
      <c r="A50" s="18">
        <v>100</v>
      </c>
      <c r="B50" s="18">
        <v>4000</v>
      </c>
      <c r="C50" s="18">
        <v>6100</v>
      </c>
      <c r="D50" s="18">
        <v>150</v>
      </c>
      <c r="E50" s="17" t="s">
        <v>42</v>
      </c>
      <c r="F50" s="4">
        <v>66686.17</v>
      </c>
      <c r="G50" s="4">
        <v>0</v>
      </c>
      <c r="H50" s="4">
        <f>+F50-G50</f>
        <v>66686.17</v>
      </c>
      <c r="J50" s="4">
        <v>60834.909999999996</v>
      </c>
      <c r="K50" s="4">
        <v>5851.26</v>
      </c>
      <c r="L50" s="4">
        <f>+J50+K50</f>
        <v>66686.17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s="4" customFormat="1" x14ac:dyDescent="0.2">
      <c r="A51" s="18">
        <v>100</v>
      </c>
      <c r="B51" s="18">
        <v>4000</v>
      </c>
      <c r="C51" s="18">
        <v>6100</v>
      </c>
      <c r="D51" s="18">
        <v>210</v>
      </c>
      <c r="E51" s="17" t="s">
        <v>27</v>
      </c>
      <c r="F51" s="4">
        <v>4428.25</v>
      </c>
      <c r="G51" s="4">
        <v>7274</v>
      </c>
      <c r="H51" s="4">
        <f>+F51-G51</f>
        <v>-2845.75</v>
      </c>
      <c r="J51" s="4">
        <v>3997.01</v>
      </c>
      <c r="K51" s="4">
        <v>431.24</v>
      </c>
      <c r="L51" s="4">
        <f>+J51+K51</f>
        <v>4428.25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4" customFormat="1" x14ac:dyDescent="0.2">
      <c r="A52" s="18">
        <v>100</v>
      </c>
      <c r="B52" s="18">
        <v>4000</v>
      </c>
      <c r="C52" s="18">
        <v>6100</v>
      </c>
      <c r="D52" s="18">
        <v>220</v>
      </c>
      <c r="E52" s="17" t="s">
        <v>28</v>
      </c>
      <c r="F52" s="4">
        <v>5270.6699999999992</v>
      </c>
      <c r="G52" s="4">
        <v>7550</v>
      </c>
      <c r="H52" s="4">
        <f>+F52-G52</f>
        <v>-2279.3300000000008</v>
      </c>
      <c r="J52" s="4">
        <v>4823.0599999999995</v>
      </c>
      <c r="K52" s="4">
        <v>447.61</v>
      </c>
      <c r="L52" s="4">
        <f>+J52+K52</f>
        <v>5270.6699999999992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4" customFormat="1" x14ac:dyDescent="0.2">
      <c r="A53" s="18">
        <v>100</v>
      </c>
      <c r="B53" s="18">
        <v>4000</v>
      </c>
      <c r="C53" s="18">
        <v>6100</v>
      </c>
      <c r="D53" s="18">
        <v>230</v>
      </c>
      <c r="E53" s="17" t="s">
        <v>29</v>
      </c>
      <c r="F53" s="4">
        <v>2998.08</v>
      </c>
      <c r="G53" s="4">
        <v>11296</v>
      </c>
      <c r="H53" s="4">
        <f>+F53-G53</f>
        <v>-8297.92</v>
      </c>
      <c r="J53" s="4">
        <v>2748.24</v>
      </c>
      <c r="K53" s="4">
        <v>249.83999999999997</v>
      </c>
      <c r="L53" s="4">
        <f>+J53+K53</f>
        <v>2998.08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s="4" customFormat="1" x14ac:dyDescent="0.2">
      <c r="A54" s="18">
        <v>100</v>
      </c>
      <c r="B54" s="18">
        <v>4000</v>
      </c>
      <c r="C54" s="18">
        <v>6100</v>
      </c>
      <c r="D54" s="18">
        <v>240</v>
      </c>
      <c r="E54" s="17" t="s">
        <v>30</v>
      </c>
      <c r="F54" s="4">
        <v>325.49454545454546</v>
      </c>
      <c r="G54" s="4">
        <v>493</v>
      </c>
      <c r="H54" s="4">
        <f>+F54-G54</f>
        <v>-167.50545454545454</v>
      </c>
      <c r="J54" s="4">
        <v>298.37</v>
      </c>
      <c r="K54" s="4">
        <v>27.124545454545455</v>
      </c>
      <c r="L54" s="4">
        <f>+J54+K54</f>
        <v>325.49454545454546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4" customFormat="1" x14ac:dyDescent="0.2">
      <c r="A55" s="18">
        <v>100</v>
      </c>
      <c r="B55" s="18">
        <v>4000</v>
      </c>
      <c r="C55" s="18">
        <v>6100</v>
      </c>
      <c r="D55" s="18">
        <v>250</v>
      </c>
      <c r="E55" s="17" t="s">
        <v>31</v>
      </c>
      <c r="F55" s="4">
        <v>172.95272727272723</v>
      </c>
      <c r="G55" s="4">
        <v>3360</v>
      </c>
      <c r="H55" s="4">
        <f>+F55-G55</f>
        <v>-3187.0472727272727</v>
      </c>
      <c r="J55" s="4">
        <v>158.53999999999996</v>
      </c>
      <c r="K55" s="4">
        <v>14.412727272727269</v>
      </c>
      <c r="L55" s="4">
        <f>+J55+K55</f>
        <v>172.95272727272723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s="4" customFormat="1" x14ac:dyDescent="0.2">
      <c r="A56" s="18">
        <v>495</v>
      </c>
      <c r="B56" s="18">
        <v>4000</v>
      </c>
      <c r="C56" s="18">
        <v>6130</v>
      </c>
      <c r="D56" s="18">
        <v>310</v>
      </c>
      <c r="E56" s="17" t="s">
        <v>83</v>
      </c>
      <c r="F56" s="4">
        <v>2451.3200000000002</v>
      </c>
      <c r="G56" s="4">
        <v>0</v>
      </c>
      <c r="H56" s="4">
        <f>+F56-G56</f>
        <v>2451.3200000000002</v>
      </c>
      <c r="J56" s="4">
        <v>1838.4900000000002</v>
      </c>
      <c r="K56" s="4">
        <v>612.83000000000004</v>
      </c>
      <c r="L56" s="4">
        <f>+J56+K56</f>
        <v>2451.3200000000002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customFormat="1" ht="12.75" customHeight="1" x14ac:dyDescent="0.3">
      <c r="A57" s="39"/>
      <c r="B57" s="39"/>
      <c r="C57" s="39"/>
      <c r="D57" s="39"/>
      <c r="E57" s="40" t="s">
        <v>146</v>
      </c>
      <c r="F57" s="34">
        <f>SUM(F49:F56)</f>
        <v>82332.937272727286</v>
      </c>
      <c r="G57" s="34">
        <f t="shared" ref="G57:H57" si="9">SUM(G49:G56)</f>
        <v>128664</v>
      </c>
      <c r="H57" s="34">
        <f t="shared" si="9"/>
        <v>-46331.062727272729</v>
      </c>
      <c r="I57" s="38"/>
      <c r="J57" s="34">
        <f>SUM(J49:J56)</f>
        <v>74698.62</v>
      </c>
      <c r="K57" s="34">
        <f t="shared" ref="K57" si="10">SUM(K49:K56)</f>
        <v>7634.3172727272722</v>
      </c>
      <c r="L57" s="34">
        <f t="shared" ref="L57" si="11">SUM(L49:L56)</f>
        <v>82332.937272727286</v>
      </c>
      <c r="M57" s="34"/>
    </row>
    <row r="58" spans="1:31" customFormat="1" ht="12.75" customHeight="1" x14ac:dyDescent="0.3">
      <c r="A58" s="39"/>
      <c r="B58" s="39"/>
      <c r="C58" s="39"/>
      <c r="D58" s="39"/>
      <c r="E58" s="40"/>
      <c r="F58" s="34"/>
      <c r="G58" s="34"/>
      <c r="H58" s="34"/>
      <c r="I58" s="38"/>
      <c r="J58" s="34"/>
      <c r="K58" s="34"/>
      <c r="L58" s="34"/>
      <c r="M58" s="34"/>
    </row>
    <row r="59" spans="1:31" s="4" customFormat="1" x14ac:dyDescent="0.2">
      <c r="A59" s="18">
        <v>100</v>
      </c>
      <c r="B59" s="18">
        <v>4000</v>
      </c>
      <c r="C59" s="18">
        <v>6300</v>
      </c>
      <c r="D59" s="18">
        <v>590</v>
      </c>
      <c r="E59" s="17" t="s">
        <v>43</v>
      </c>
      <c r="F59" s="4">
        <v>76</v>
      </c>
      <c r="G59" s="4">
        <v>152</v>
      </c>
      <c r="H59" s="4">
        <f>+F59-G59</f>
        <v>-76</v>
      </c>
      <c r="J59" s="4">
        <v>0</v>
      </c>
      <c r="K59" s="4">
        <v>76</v>
      </c>
      <c r="L59" s="4">
        <f>+J59+K59</f>
        <v>76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customFormat="1" ht="10.95" customHeight="1" x14ac:dyDescent="0.3">
      <c r="A60" s="39"/>
      <c r="B60" s="39"/>
      <c r="C60" s="39"/>
      <c r="D60" s="39"/>
      <c r="E60" s="40" t="s">
        <v>147</v>
      </c>
      <c r="F60" s="34">
        <f>SUM(F59)</f>
        <v>76</v>
      </c>
      <c r="G60" s="34">
        <f t="shared" ref="G60:L60" si="12">SUM(G59)</f>
        <v>152</v>
      </c>
      <c r="H60" s="34">
        <f t="shared" si="12"/>
        <v>-76</v>
      </c>
      <c r="I60" s="38"/>
      <c r="J60" s="34">
        <f t="shared" si="12"/>
        <v>0</v>
      </c>
      <c r="K60" s="34">
        <f t="shared" si="12"/>
        <v>76</v>
      </c>
      <c r="L60" s="34">
        <f t="shared" si="12"/>
        <v>76</v>
      </c>
      <c r="M60" s="47"/>
    </row>
    <row r="61" spans="1:31" customFormat="1" ht="10.95" customHeight="1" x14ac:dyDescent="0.3">
      <c r="A61" s="39"/>
      <c r="B61" s="39"/>
      <c r="C61" s="39"/>
      <c r="D61" s="39"/>
      <c r="E61" s="40"/>
      <c r="F61" s="34"/>
      <c r="G61" s="34"/>
      <c r="H61" s="34"/>
      <c r="I61" s="48"/>
      <c r="J61" s="34"/>
      <c r="K61" s="34"/>
      <c r="L61" s="34"/>
      <c r="M61" s="47"/>
    </row>
    <row r="62" spans="1:31" s="4" customFormat="1" x14ac:dyDescent="0.2">
      <c r="A62" s="18">
        <v>100</v>
      </c>
      <c r="B62" s="18">
        <v>4000</v>
      </c>
      <c r="C62" s="18">
        <v>6400</v>
      </c>
      <c r="D62" s="18">
        <v>310</v>
      </c>
      <c r="E62" s="17" t="s">
        <v>44</v>
      </c>
      <c r="F62" s="4">
        <v>6498</v>
      </c>
      <c r="G62" s="4">
        <v>984</v>
      </c>
      <c r="H62" s="4">
        <f>+F62-G62</f>
        <v>5514</v>
      </c>
      <c r="J62" s="4">
        <v>6498</v>
      </c>
      <c r="K62" s="4">
        <v>0</v>
      </c>
      <c r="L62" s="4">
        <f>+J62+K62</f>
        <v>6498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customFormat="1" ht="10.95" customHeight="1" x14ac:dyDescent="0.3">
      <c r="A63" s="39"/>
      <c r="B63" s="39"/>
      <c r="C63" s="39"/>
      <c r="D63" s="39"/>
      <c r="E63" s="40" t="s">
        <v>148</v>
      </c>
      <c r="F63" s="34">
        <f>SUM(F62)</f>
        <v>6498</v>
      </c>
      <c r="G63" s="34">
        <f t="shared" ref="G63:L63" si="13">SUM(G62)</f>
        <v>984</v>
      </c>
      <c r="H63" s="34">
        <f t="shared" si="13"/>
        <v>5514</v>
      </c>
      <c r="I63" s="38"/>
      <c r="J63" s="34">
        <f t="shared" si="13"/>
        <v>6498</v>
      </c>
      <c r="K63" s="34">
        <f t="shared" si="13"/>
        <v>0</v>
      </c>
      <c r="L63" s="34">
        <f t="shared" si="13"/>
        <v>6498</v>
      </c>
      <c r="M63" s="47"/>
    </row>
    <row r="64" spans="1:31" customFormat="1" ht="10.95" customHeight="1" x14ac:dyDescent="0.3">
      <c r="A64" s="39"/>
      <c r="B64" s="39"/>
      <c r="C64" s="39"/>
      <c r="D64" s="39"/>
      <c r="E64" s="40"/>
      <c r="F64" s="34"/>
      <c r="G64" s="34"/>
      <c r="H64" s="34"/>
      <c r="I64" s="48"/>
      <c r="J64" s="34"/>
      <c r="K64" s="34"/>
      <c r="L64" s="34"/>
      <c r="M64" s="47"/>
    </row>
    <row r="65" spans="1:31" s="4" customFormat="1" x14ac:dyDescent="0.2">
      <c r="A65" s="18">
        <v>100</v>
      </c>
      <c r="B65" s="18">
        <v>4000</v>
      </c>
      <c r="C65" s="18">
        <v>6500</v>
      </c>
      <c r="D65" s="18">
        <v>310</v>
      </c>
      <c r="E65" s="17" t="s">
        <v>45</v>
      </c>
      <c r="F65" s="4">
        <v>69.5</v>
      </c>
      <c r="G65" s="4">
        <v>139</v>
      </c>
      <c r="H65" s="4">
        <f>+F65-G65</f>
        <v>-69.5</v>
      </c>
      <c r="J65" s="4">
        <v>0</v>
      </c>
      <c r="K65" s="4">
        <v>69.5</v>
      </c>
      <c r="L65" s="4">
        <f>+J65+K65</f>
        <v>69.5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customFormat="1" ht="10.95" customHeight="1" x14ac:dyDescent="0.3">
      <c r="A66" s="39"/>
      <c r="B66" s="39"/>
      <c r="C66" s="39"/>
      <c r="D66" s="39"/>
      <c r="E66" s="40" t="s">
        <v>149</v>
      </c>
      <c r="F66" s="34">
        <f>SUM(F65)</f>
        <v>69.5</v>
      </c>
      <c r="G66" s="34">
        <f t="shared" ref="G66:L66" si="14">SUM(G65)</f>
        <v>139</v>
      </c>
      <c r="H66" s="34">
        <f t="shared" si="14"/>
        <v>-69.5</v>
      </c>
      <c r="I66" s="38"/>
      <c r="J66" s="34">
        <f t="shared" si="14"/>
        <v>0</v>
      </c>
      <c r="K66" s="34">
        <f t="shared" si="14"/>
        <v>69.5</v>
      </c>
      <c r="L66" s="34">
        <f t="shared" si="14"/>
        <v>69.5</v>
      </c>
      <c r="M66" s="47"/>
    </row>
    <row r="67" spans="1:31" customFormat="1" ht="10.95" customHeight="1" x14ac:dyDescent="0.3">
      <c r="A67" s="39"/>
      <c r="B67" s="39"/>
      <c r="C67" s="39"/>
      <c r="D67" s="39"/>
      <c r="E67" s="40"/>
      <c r="F67" s="34"/>
      <c r="G67" s="34"/>
      <c r="H67" s="34"/>
      <c r="I67" s="48"/>
      <c r="J67" s="34"/>
      <c r="K67" s="34"/>
      <c r="L67" s="34"/>
      <c r="M67" s="47"/>
    </row>
    <row r="68" spans="1:31" s="4" customFormat="1" x14ac:dyDescent="0.2">
      <c r="A68" s="18">
        <v>100</v>
      </c>
      <c r="B68" s="18">
        <v>4000</v>
      </c>
      <c r="C68" s="18">
        <v>7100</v>
      </c>
      <c r="D68" s="18">
        <v>310</v>
      </c>
      <c r="E68" s="17" t="s">
        <v>46</v>
      </c>
      <c r="F68" s="4">
        <v>8100</v>
      </c>
      <c r="G68" s="4">
        <v>12120</v>
      </c>
      <c r="H68" s="4">
        <f>+F68-G68</f>
        <v>-4020</v>
      </c>
      <c r="J68" s="4">
        <v>8000</v>
      </c>
      <c r="K68" s="4">
        <v>100</v>
      </c>
      <c r="L68" s="4">
        <f>+J68+K68</f>
        <v>8100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4" customFormat="1" x14ac:dyDescent="0.2">
      <c r="A69" s="18">
        <v>100</v>
      </c>
      <c r="B69" s="18">
        <v>4000</v>
      </c>
      <c r="C69" s="18">
        <v>7100</v>
      </c>
      <c r="D69" s="18">
        <v>320</v>
      </c>
      <c r="E69" s="17" t="s">
        <v>47</v>
      </c>
      <c r="F69" s="4">
        <v>8084.0300000000007</v>
      </c>
      <c r="G69" s="4">
        <v>12670</v>
      </c>
      <c r="H69" s="4">
        <f>+F69-G69</f>
        <v>-4585.9699999999993</v>
      </c>
      <c r="J69" s="4">
        <v>8084.0300000000007</v>
      </c>
      <c r="K69" s="4">
        <v>0</v>
      </c>
      <c r="L69" s="4">
        <f>+J69+K69</f>
        <v>8084.0300000000007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4" customFormat="1" x14ac:dyDescent="0.2">
      <c r="A70" s="18">
        <v>100</v>
      </c>
      <c r="B70" s="18">
        <v>4000</v>
      </c>
      <c r="C70" s="18">
        <v>7100</v>
      </c>
      <c r="D70" s="18">
        <v>730</v>
      </c>
      <c r="E70" s="17" t="s">
        <v>49</v>
      </c>
      <c r="F70" s="4">
        <v>22829.072727272727</v>
      </c>
      <c r="G70" s="4">
        <v>18457</v>
      </c>
      <c r="H70" s="4">
        <f>+F70-G70</f>
        <v>4372.0727272727272</v>
      </c>
      <c r="J70" s="4">
        <v>20926.650000000001</v>
      </c>
      <c r="K70" s="4">
        <v>1902.4227272727273</v>
      </c>
      <c r="L70" s="4">
        <f>+J70+K70</f>
        <v>22829.072727272727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4" customFormat="1" x14ac:dyDescent="0.2">
      <c r="A71" s="18">
        <v>100</v>
      </c>
      <c r="B71" s="18">
        <v>4000</v>
      </c>
      <c r="C71" s="18">
        <v>7100</v>
      </c>
      <c r="D71" s="18">
        <v>790</v>
      </c>
      <c r="E71" s="17" t="s">
        <v>50</v>
      </c>
      <c r="F71" s="4">
        <v>12200</v>
      </c>
      <c r="G71" s="4">
        <v>12053</v>
      </c>
      <c r="H71" s="4">
        <f>+F71-G71</f>
        <v>147</v>
      </c>
      <c r="J71" s="4">
        <v>11183.33</v>
      </c>
      <c r="K71" s="4">
        <v>1016.6700000000001</v>
      </c>
      <c r="L71" s="4">
        <f>+J71+K71</f>
        <v>12200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s="4" customFormat="1" x14ac:dyDescent="0.2">
      <c r="A72" s="18">
        <v>100</v>
      </c>
      <c r="B72" s="18">
        <v>4000</v>
      </c>
      <c r="C72" s="18">
        <v>7100</v>
      </c>
      <c r="D72" s="18">
        <v>795</v>
      </c>
      <c r="E72" s="17" t="s">
        <v>51</v>
      </c>
      <c r="F72" s="4">
        <v>290.72727272727275</v>
      </c>
      <c r="G72" s="4">
        <v>292</v>
      </c>
      <c r="H72" s="4">
        <f>+F72-G72</f>
        <v>-1.2727272727272521</v>
      </c>
      <c r="J72" s="4">
        <v>266.5</v>
      </c>
      <c r="K72" s="4">
        <v>24.227272727272727</v>
      </c>
      <c r="L72" s="4">
        <f>+J72+K72</f>
        <v>290.72727272727275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customFormat="1" ht="10.95" customHeight="1" x14ac:dyDescent="0.3">
      <c r="A73" s="39"/>
      <c r="B73" s="39"/>
      <c r="C73" s="39"/>
      <c r="D73" s="39"/>
      <c r="E73" s="40" t="s">
        <v>150</v>
      </c>
      <c r="F73" s="34">
        <f>SUM(F68:F72)</f>
        <v>51503.83</v>
      </c>
      <c r="G73" s="34">
        <f t="shared" ref="G73:H73" si="15">SUM(G68:G72)</f>
        <v>55592</v>
      </c>
      <c r="H73" s="34">
        <f t="shared" si="15"/>
        <v>-4088.1699999999992</v>
      </c>
      <c r="I73" s="38"/>
      <c r="J73" s="34">
        <f>SUM(J68:J72)</f>
        <v>48460.51</v>
      </c>
      <c r="K73" s="34">
        <f t="shared" ref="K73" si="16">SUM(K68:K72)</f>
        <v>3043.32</v>
      </c>
      <c r="L73" s="34">
        <f t="shared" ref="L73" si="17">SUM(L68:L72)</f>
        <v>51503.83</v>
      </c>
      <c r="M73" s="47"/>
    </row>
    <row r="74" spans="1:31" customFormat="1" ht="10.95" customHeight="1" x14ac:dyDescent="0.3">
      <c r="A74" s="39"/>
      <c r="B74" s="39"/>
      <c r="C74" s="39"/>
      <c r="D74" s="39"/>
      <c r="E74" s="40"/>
      <c r="F74" s="34"/>
      <c r="G74" s="34"/>
      <c r="H74" s="34"/>
      <c r="I74" s="48"/>
      <c r="J74" s="34"/>
      <c r="K74" s="34"/>
      <c r="L74" s="34"/>
      <c r="M74" s="47"/>
    </row>
    <row r="75" spans="1:31" s="4" customFormat="1" x14ac:dyDescent="0.2">
      <c r="A75" s="18">
        <v>100</v>
      </c>
      <c r="B75" s="18">
        <v>4000</v>
      </c>
      <c r="C75" s="18">
        <v>7300</v>
      </c>
      <c r="D75" s="18">
        <v>110</v>
      </c>
      <c r="E75" s="17" t="s">
        <v>52</v>
      </c>
      <c r="F75" s="4">
        <v>4865.55</v>
      </c>
      <c r="G75" s="4">
        <v>0</v>
      </c>
      <c r="H75" s="4">
        <f>+F75-G75</f>
        <v>4865.55</v>
      </c>
      <c r="J75" s="4">
        <v>4865.55</v>
      </c>
      <c r="K75" s="4">
        <v>0</v>
      </c>
      <c r="L75" s="4">
        <f>+J75+K75</f>
        <v>4865.55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4" customFormat="1" x14ac:dyDescent="0.2">
      <c r="A76" s="18">
        <v>100</v>
      </c>
      <c r="B76" s="18">
        <v>4000</v>
      </c>
      <c r="C76" s="18">
        <v>7300</v>
      </c>
      <c r="D76" s="18">
        <v>160</v>
      </c>
      <c r="E76" s="17" t="s">
        <v>53</v>
      </c>
      <c r="F76" s="4">
        <v>9677.130000000001</v>
      </c>
      <c r="G76" s="4">
        <v>11721</v>
      </c>
      <c r="H76" s="4">
        <f>+F76-G76</f>
        <v>-2043.869999999999</v>
      </c>
      <c r="J76" s="4">
        <v>8628.630000000001</v>
      </c>
      <c r="K76" s="4">
        <v>1048.5</v>
      </c>
      <c r="L76" s="4">
        <f>+J76+K76</f>
        <v>9677.130000000001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4" customFormat="1" x14ac:dyDescent="0.2">
      <c r="A77" s="18">
        <v>100</v>
      </c>
      <c r="B77" s="18">
        <v>4000</v>
      </c>
      <c r="C77" s="18">
        <v>7300</v>
      </c>
      <c r="D77" s="18">
        <v>210</v>
      </c>
      <c r="E77" s="17" t="s">
        <v>27</v>
      </c>
      <c r="F77" s="4">
        <v>797.5100000000001</v>
      </c>
      <c r="G77" s="4">
        <v>864</v>
      </c>
      <c r="H77" s="4">
        <f>+F77-G77</f>
        <v>-66.489999999999895</v>
      </c>
      <c r="J77" s="4">
        <v>749.8900000000001</v>
      </c>
      <c r="K77" s="4">
        <v>47.62</v>
      </c>
      <c r="L77" s="4">
        <f>+J77+K77</f>
        <v>797.5100000000001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4" customFormat="1" x14ac:dyDescent="0.2">
      <c r="A78" s="18">
        <v>100</v>
      </c>
      <c r="B78" s="18">
        <v>4000</v>
      </c>
      <c r="C78" s="18">
        <v>7300</v>
      </c>
      <c r="D78" s="18">
        <v>220</v>
      </c>
      <c r="E78" s="17" t="s">
        <v>28</v>
      </c>
      <c r="F78" s="4">
        <v>1174.25</v>
      </c>
      <c r="G78" s="4">
        <v>897</v>
      </c>
      <c r="H78" s="4">
        <f>+F78-G78</f>
        <v>277.25</v>
      </c>
      <c r="J78" s="4">
        <v>1094.03</v>
      </c>
      <c r="K78" s="4">
        <v>80.22</v>
      </c>
      <c r="L78" s="4">
        <f>+J78+K78</f>
        <v>1174.25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s="4" customFormat="1" x14ac:dyDescent="0.2">
      <c r="A79" s="18">
        <v>100</v>
      </c>
      <c r="B79" s="18">
        <v>4000</v>
      </c>
      <c r="C79" s="18">
        <v>7300</v>
      </c>
      <c r="D79" s="18">
        <v>230</v>
      </c>
      <c r="E79" s="17" t="s">
        <v>29</v>
      </c>
      <c r="F79" s="4">
        <v>9794.050909090909</v>
      </c>
      <c r="G79" s="4">
        <v>0</v>
      </c>
      <c r="H79" s="4">
        <f>+F79-G79</f>
        <v>9794.050909090909</v>
      </c>
      <c r="J79" s="4">
        <v>8977.8799999999992</v>
      </c>
      <c r="K79" s="4">
        <v>816.17090909090905</v>
      </c>
      <c r="L79" s="4">
        <f>+J79+K79</f>
        <v>9794.050909090909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4" customFormat="1" x14ac:dyDescent="0.2">
      <c r="A80" s="18">
        <v>100</v>
      </c>
      <c r="B80" s="18">
        <v>4000</v>
      </c>
      <c r="C80" s="18">
        <v>7300</v>
      </c>
      <c r="D80" s="18">
        <v>240</v>
      </c>
      <c r="E80" s="17" t="s">
        <v>30</v>
      </c>
      <c r="F80" s="4">
        <v>1186.5490909090911</v>
      </c>
      <c r="G80" s="4">
        <v>59</v>
      </c>
      <c r="H80" s="4">
        <f>+F80-G80</f>
        <v>1127.5490909090911</v>
      </c>
      <c r="J80" s="4">
        <v>1087.67</v>
      </c>
      <c r="K80" s="4">
        <v>98.87909090909092</v>
      </c>
      <c r="L80" s="4">
        <f>+J80+K80</f>
        <v>1186.5490909090911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4" customFormat="1" x14ac:dyDescent="0.2">
      <c r="A81" s="18">
        <v>100</v>
      </c>
      <c r="B81" s="18">
        <v>4000</v>
      </c>
      <c r="C81" s="18">
        <v>7300</v>
      </c>
      <c r="D81" s="18">
        <v>250</v>
      </c>
      <c r="E81" s="17" t="s">
        <v>31</v>
      </c>
      <c r="F81" s="4">
        <v>7.767272727272724</v>
      </c>
      <c r="G81" s="4">
        <v>560</v>
      </c>
      <c r="H81" s="4">
        <f>+F81-G81</f>
        <v>-552.23272727272729</v>
      </c>
      <c r="J81" s="4">
        <v>7.1199999999999974</v>
      </c>
      <c r="K81" s="4">
        <v>0.647272727272727</v>
      </c>
      <c r="L81" s="4">
        <f>+J81+K81</f>
        <v>7.767272727272724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4" customFormat="1" x14ac:dyDescent="0.2">
      <c r="A82" s="18">
        <v>100</v>
      </c>
      <c r="B82" s="18">
        <v>4000</v>
      </c>
      <c r="C82" s="18">
        <v>7300</v>
      </c>
      <c r="D82" s="18">
        <v>310</v>
      </c>
      <c r="E82" s="17" t="s">
        <v>32</v>
      </c>
      <c r="F82" s="4">
        <v>25.25</v>
      </c>
      <c r="G82" s="4">
        <v>303</v>
      </c>
      <c r="H82" s="4">
        <f>+F82-G82</f>
        <v>-277.75</v>
      </c>
      <c r="J82" s="4">
        <v>0</v>
      </c>
      <c r="K82" s="4">
        <v>25.25</v>
      </c>
      <c r="L82" s="4">
        <f>+J82+K82</f>
        <v>25.25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4" customFormat="1" x14ac:dyDescent="0.2">
      <c r="A83" s="18">
        <v>100</v>
      </c>
      <c r="B83" s="18">
        <v>4000</v>
      </c>
      <c r="C83" s="18">
        <v>7300</v>
      </c>
      <c r="D83" s="18">
        <v>320</v>
      </c>
      <c r="E83" s="17" t="s">
        <v>54</v>
      </c>
      <c r="F83" s="4">
        <v>3140.01</v>
      </c>
      <c r="G83" s="4">
        <v>0</v>
      </c>
      <c r="H83" s="4">
        <f>+F83-G83</f>
        <v>3140.01</v>
      </c>
      <c r="J83" s="4">
        <v>3140.01</v>
      </c>
      <c r="K83" s="4">
        <v>0</v>
      </c>
      <c r="L83" s="4">
        <f>+J83+K83</f>
        <v>3140.01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s="4" customFormat="1" x14ac:dyDescent="0.2">
      <c r="A84" s="18">
        <v>100</v>
      </c>
      <c r="B84" s="18">
        <v>4000</v>
      </c>
      <c r="C84" s="18">
        <v>7300</v>
      </c>
      <c r="D84" s="18">
        <v>330</v>
      </c>
      <c r="E84" s="17" t="s">
        <v>48</v>
      </c>
      <c r="F84" s="4">
        <v>7756.363636363636</v>
      </c>
      <c r="G84" s="4">
        <v>16552</v>
      </c>
      <c r="H84" s="4">
        <f>+F84-G84</f>
        <v>-8795.636363636364</v>
      </c>
      <c r="J84" s="4">
        <v>7110</v>
      </c>
      <c r="K84" s="4">
        <v>646.36363636363637</v>
      </c>
      <c r="L84" s="4">
        <f>+J84+K84</f>
        <v>7756.363636363636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s="4" customFormat="1" x14ac:dyDescent="0.2">
      <c r="A85" s="18">
        <v>100</v>
      </c>
      <c r="B85" s="18">
        <v>4000</v>
      </c>
      <c r="C85" s="18">
        <v>7300</v>
      </c>
      <c r="D85" s="18">
        <v>370</v>
      </c>
      <c r="E85" s="17" t="s">
        <v>55</v>
      </c>
      <c r="F85" s="4">
        <v>1471.6909090909087</v>
      </c>
      <c r="G85" s="4">
        <v>1503</v>
      </c>
      <c r="H85" s="4">
        <f>+F85-G85</f>
        <v>-31.30909090909131</v>
      </c>
      <c r="J85" s="4">
        <v>1349.0499999999997</v>
      </c>
      <c r="K85" s="4">
        <v>122.64090909090906</v>
      </c>
      <c r="L85" s="4">
        <f>+J85+K85</f>
        <v>1471.6909090909087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4" customFormat="1" x14ac:dyDescent="0.2">
      <c r="A86" s="18">
        <v>100</v>
      </c>
      <c r="B86" s="18">
        <v>4000</v>
      </c>
      <c r="C86" s="18">
        <v>7300</v>
      </c>
      <c r="D86" s="18">
        <v>390</v>
      </c>
      <c r="E86" s="17" t="s">
        <v>56</v>
      </c>
      <c r="F86" s="4">
        <v>6105.7090909090903</v>
      </c>
      <c r="G86" s="4">
        <v>456</v>
      </c>
      <c r="H86" s="4">
        <f>+F86-G86</f>
        <v>5649.7090909090903</v>
      </c>
      <c r="J86" s="4">
        <v>5596.9</v>
      </c>
      <c r="K86" s="4">
        <v>508.80909090909086</v>
      </c>
      <c r="L86" s="4">
        <f>+J86+K86</f>
        <v>6105.7090909090903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4" customFormat="1" x14ac:dyDescent="0.2">
      <c r="A87" s="18">
        <v>100</v>
      </c>
      <c r="B87" s="18">
        <v>4000</v>
      </c>
      <c r="C87" s="18">
        <v>7300</v>
      </c>
      <c r="D87" s="18">
        <v>510</v>
      </c>
      <c r="E87" s="17" t="s">
        <v>57</v>
      </c>
      <c r="F87" s="4">
        <v>4899.2509090909098</v>
      </c>
      <c r="G87" s="4">
        <v>9703</v>
      </c>
      <c r="H87" s="4">
        <f>+F87-G87</f>
        <v>-4803.7490909090902</v>
      </c>
      <c r="J87" s="4">
        <v>4490.9800000000005</v>
      </c>
      <c r="K87" s="4">
        <v>408.27090909090913</v>
      </c>
      <c r="L87" s="4">
        <f>+J87+K87</f>
        <v>4899.2509090909098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customFormat="1" ht="10.95" customHeight="1" x14ac:dyDescent="0.3">
      <c r="A88" s="39"/>
      <c r="B88" s="39"/>
      <c r="C88" s="39"/>
      <c r="D88" s="39"/>
      <c r="E88" s="40" t="s">
        <v>151</v>
      </c>
      <c r="F88" s="34">
        <f>SUM(F75:F87)</f>
        <v>50901.081818181818</v>
      </c>
      <c r="G88" s="34">
        <f t="shared" ref="G88:H88" si="18">SUM(G75:G87)</f>
        <v>42618</v>
      </c>
      <c r="H88" s="34">
        <f t="shared" si="18"/>
        <v>8283.0818181818195</v>
      </c>
      <c r="I88" s="38"/>
      <c r="J88" s="34">
        <f>SUM(J75:J87)</f>
        <v>47097.710000000006</v>
      </c>
      <c r="K88" s="34">
        <f t="shared" ref="K88" si="19">SUM(K75:K87)</f>
        <v>3803.3718181818185</v>
      </c>
      <c r="L88" s="34">
        <f t="shared" ref="L88" si="20">SUM(L75:L87)</f>
        <v>50901.081818181818</v>
      </c>
      <c r="M88" s="47"/>
    </row>
    <row r="89" spans="1:31" customFormat="1" ht="10.95" customHeight="1" x14ac:dyDescent="0.3">
      <c r="A89" s="41"/>
      <c r="B89" s="41"/>
      <c r="C89" s="41"/>
      <c r="D89" s="41"/>
      <c r="E89" s="42"/>
      <c r="F89" s="34"/>
      <c r="G89" s="34"/>
      <c r="H89" s="34"/>
      <c r="I89" s="48"/>
      <c r="J89" s="34"/>
      <c r="K89" s="34"/>
      <c r="L89" s="34"/>
      <c r="M89" s="47"/>
    </row>
    <row r="90" spans="1:31" s="4" customFormat="1" x14ac:dyDescent="0.2">
      <c r="A90" s="18">
        <v>100</v>
      </c>
      <c r="B90" s="18">
        <v>4000</v>
      </c>
      <c r="C90" s="18">
        <v>7400</v>
      </c>
      <c r="D90" s="18">
        <v>360</v>
      </c>
      <c r="E90" s="17" t="s">
        <v>58</v>
      </c>
      <c r="F90" s="4">
        <v>21000</v>
      </c>
      <c r="G90" s="4">
        <v>21000</v>
      </c>
      <c r="H90" s="4">
        <f>+F90-G90</f>
        <v>0</v>
      </c>
      <c r="J90" s="4">
        <v>19250</v>
      </c>
      <c r="K90" s="4">
        <v>1750</v>
      </c>
      <c r="L90" s="4">
        <f>+J90+K90</f>
        <v>21000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4" customFormat="1" x14ac:dyDescent="0.2">
      <c r="A91" s="18">
        <v>100</v>
      </c>
      <c r="B91" s="18">
        <v>4000</v>
      </c>
      <c r="C91" s="18">
        <v>7400</v>
      </c>
      <c r="D91" s="18">
        <v>630</v>
      </c>
      <c r="E91" s="17" t="s">
        <v>59</v>
      </c>
      <c r="F91" s="4">
        <v>431.75</v>
      </c>
      <c r="G91" s="4">
        <v>5181</v>
      </c>
      <c r="H91" s="4">
        <f>+F91-G91</f>
        <v>-4749.25</v>
      </c>
      <c r="J91" s="4">
        <v>0</v>
      </c>
      <c r="K91" s="4">
        <v>431.75</v>
      </c>
      <c r="L91" s="4">
        <f>+J91+K91</f>
        <v>431.75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customFormat="1" ht="10.95" customHeight="1" x14ac:dyDescent="0.3">
      <c r="A92" s="41"/>
      <c r="B92" s="41"/>
      <c r="C92" s="41"/>
      <c r="D92" s="41"/>
      <c r="E92" s="42" t="s">
        <v>152</v>
      </c>
      <c r="F92" s="34">
        <f>SUM(F90:F91)</f>
        <v>21431.75</v>
      </c>
      <c r="G92" s="34">
        <f t="shared" ref="G92:H92" si="21">SUM(G90:G91)</f>
        <v>26181</v>
      </c>
      <c r="H92" s="34">
        <f t="shared" si="21"/>
        <v>-4749.25</v>
      </c>
      <c r="I92" s="38"/>
      <c r="J92" s="34">
        <f>SUM(J90:J91)</f>
        <v>19250</v>
      </c>
      <c r="K92" s="34">
        <f t="shared" ref="K92" si="22">SUM(K90:K91)</f>
        <v>2181.75</v>
      </c>
      <c r="L92" s="34">
        <f t="shared" ref="L92" si="23">SUM(L90:L91)</f>
        <v>21431.75</v>
      </c>
      <c r="M92" s="47"/>
    </row>
    <row r="93" spans="1:31" customFormat="1" ht="10.95" customHeight="1" x14ac:dyDescent="0.3">
      <c r="A93" s="41"/>
      <c r="B93" s="41"/>
      <c r="C93" s="41"/>
      <c r="D93" s="41"/>
      <c r="E93" s="42"/>
      <c r="F93" s="34"/>
      <c r="G93" s="34"/>
      <c r="H93" s="34"/>
      <c r="I93" s="48"/>
      <c r="J93" s="34"/>
      <c r="K93" s="34"/>
      <c r="L93" s="34"/>
      <c r="M93" s="47"/>
    </row>
    <row r="94" spans="1:31" s="4" customFormat="1" x14ac:dyDescent="0.2">
      <c r="A94" s="18">
        <v>100</v>
      </c>
      <c r="B94" s="18">
        <v>4000</v>
      </c>
      <c r="C94" s="18">
        <v>7500</v>
      </c>
      <c r="D94" s="18">
        <v>310</v>
      </c>
      <c r="E94" s="17" t="s">
        <v>60</v>
      </c>
      <c r="F94" s="4">
        <v>22995.969000000001</v>
      </c>
      <c r="G94" s="4">
        <v>28382</v>
      </c>
      <c r="H94" s="4">
        <f>+F94-G94</f>
        <v>-5386.030999999999</v>
      </c>
      <c r="J94" s="4">
        <v>19619.129999999997</v>
      </c>
      <c r="K94" s="4">
        <v>3376.8390000000036</v>
      </c>
      <c r="L94" s="4">
        <f>+J94+K94</f>
        <v>22995.969000000001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4" customFormat="1" x14ac:dyDescent="0.2">
      <c r="A95" s="18">
        <v>100</v>
      </c>
      <c r="B95" s="18">
        <v>4000</v>
      </c>
      <c r="C95" s="18">
        <v>7500</v>
      </c>
      <c r="D95" s="18">
        <v>311</v>
      </c>
      <c r="E95" s="17" t="s">
        <v>61</v>
      </c>
      <c r="F95" s="4">
        <v>4688.6400000000003</v>
      </c>
      <c r="G95" s="4">
        <v>5098</v>
      </c>
      <c r="H95" s="4">
        <f>+F95-G95</f>
        <v>-409.35999999999967</v>
      </c>
      <c r="J95" s="4">
        <v>3475.5</v>
      </c>
      <c r="K95" s="4">
        <v>1213.1400000000001</v>
      </c>
      <c r="L95" s="4">
        <f>+J95+K95</f>
        <v>4688.6400000000003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customFormat="1" ht="10.95" customHeight="1" x14ac:dyDescent="0.3">
      <c r="A96" s="41"/>
      <c r="B96" s="41"/>
      <c r="C96" s="41"/>
      <c r="D96" s="41"/>
      <c r="E96" s="42" t="s">
        <v>153</v>
      </c>
      <c r="F96" s="34">
        <f>SUM(F94:F95)</f>
        <v>27684.609</v>
      </c>
      <c r="G96" s="34">
        <f t="shared" ref="G96:L96" si="24">SUM(G94:G95)</f>
        <v>33480</v>
      </c>
      <c r="H96" s="34">
        <f t="shared" si="24"/>
        <v>-5795.3909999999987</v>
      </c>
      <c r="I96" s="38"/>
      <c r="J96" s="34">
        <f t="shared" si="24"/>
        <v>23094.629999999997</v>
      </c>
      <c r="K96" s="34">
        <f t="shared" si="24"/>
        <v>4589.9790000000039</v>
      </c>
      <c r="L96" s="34">
        <f t="shared" si="24"/>
        <v>27684.609</v>
      </c>
      <c r="M96" s="47"/>
    </row>
    <row r="97" spans="1:31" customFormat="1" ht="10.95" customHeight="1" x14ac:dyDescent="0.3">
      <c r="A97" s="41"/>
      <c r="B97" s="41"/>
      <c r="C97" s="41"/>
      <c r="D97" s="41"/>
      <c r="E97" s="42"/>
      <c r="F97" s="34"/>
      <c r="G97" s="34"/>
      <c r="H97" s="34"/>
      <c r="I97" s="48"/>
      <c r="J97" s="34"/>
      <c r="K97" s="34"/>
      <c r="L97" s="34"/>
      <c r="M97" s="47"/>
    </row>
    <row r="98" spans="1:31" s="4" customFormat="1" x14ac:dyDescent="0.2">
      <c r="A98" s="18">
        <v>100</v>
      </c>
      <c r="B98" s="18">
        <v>4000</v>
      </c>
      <c r="C98" s="18">
        <v>7800</v>
      </c>
      <c r="D98" s="18">
        <v>320</v>
      </c>
      <c r="E98" s="17" t="s">
        <v>62</v>
      </c>
      <c r="F98" s="4">
        <v>0</v>
      </c>
      <c r="G98" s="4">
        <v>1539</v>
      </c>
      <c r="H98" s="4">
        <f>+F98-G98</f>
        <v>-1539</v>
      </c>
      <c r="J98" s="4">
        <v>0</v>
      </c>
      <c r="K98" s="4">
        <v>0</v>
      </c>
      <c r="L98" s="4">
        <f>+J98+K98</f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4" customFormat="1" x14ac:dyDescent="0.2">
      <c r="A99" s="18">
        <v>100</v>
      </c>
      <c r="B99" s="18">
        <v>4000</v>
      </c>
      <c r="C99" s="18">
        <v>7800</v>
      </c>
      <c r="D99" s="18">
        <v>350</v>
      </c>
      <c r="E99" s="17" t="s">
        <v>63</v>
      </c>
      <c r="F99" s="4">
        <v>40837.42</v>
      </c>
      <c r="G99" s="4">
        <v>53026</v>
      </c>
      <c r="H99" s="4">
        <f>+F99-G99</f>
        <v>-12188.580000000002</v>
      </c>
      <c r="J99" s="4">
        <v>45378.5</v>
      </c>
      <c r="K99" s="4">
        <v>-4541.0800000000017</v>
      </c>
      <c r="L99" s="4">
        <f>+J99+K99</f>
        <v>40837.42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4" customFormat="1" x14ac:dyDescent="0.2">
      <c r="A100" s="18">
        <v>495</v>
      </c>
      <c r="B100" s="18">
        <v>4000</v>
      </c>
      <c r="C100" s="18">
        <v>7800</v>
      </c>
      <c r="D100" s="18">
        <v>350</v>
      </c>
      <c r="E100" s="17" t="s">
        <v>84</v>
      </c>
      <c r="F100" s="4">
        <v>27348</v>
      </c>
      <c r="G100" s="4">
        <v>0</v>
      </c>
      <c r="H100" s="4">
        <f>+F100-G100</f>
        <v>27348</v>
      </c>
      <c r="J100" s="4">
        <v>22806.92</v>
      </c>
      <c r="K100" s="4">
        <v>4541.0800000000017</v>
      </c>
      <c r="L100" s="4">
        <f>+J100+K100</f>
        <v>27348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4" customFormat="1" x14ac:dyDescent="0.2">
      <c r="A101" s="18">
        <v>100</v>
      </c>
      <c r="B101" s="18">
        <v>4000</v>
      </c>
      <c r="C101" s="18">
        <v>7800</v>
      </c>
      <c r="D101" s="18">
        <v>550</v>
      </c>
      <c r="E101" s="17" t="s">
        <v>64</v>
      </c>
      <c r="F101" s="4">
        <v>1710.9490909090907</v>
      </c>
      <c r="G101" s="4">
        <v>75</v>
      </c>
      <c r="H101" s="4">
        <f>+F101-G101</f>
        <v>1635.9490909090907</v>
      </c>
      <c r="J101" s="4">
        <v>1568.37</v>
      </c>
      <c r="K101" s="4">
        <v>142.57909090909089</v>
      </c>
      <c r="L101" s="4">
        <f>+J101+K101</f>
        <v>1710.9490909090907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customFormat="1" ht="10.95" customHeight="1" x14ac:dyDescent="0.3">
      <c r="A102" s="41"/>
      <c r="B102" s="41"/>
      <c r="C102" s="41"/>
      <c r="D102" s="41"/>
      <c r="E102" s="42" t="s">
        <v>154</v>
      </c>
      <c r="F102" s="34">
        <f>SUM(F98:F101)</f>
        <v>69896.369090909095</v>
      </c>
      <c r="G102" s="34">
        <f t="shared" ref="G102:H102" si="25">SUM(G98:G101)</f>
        <v>54640</v>
      </c>
      <c r="H102" s="34">
        <f t="shared" si="25"/>
        <v>15256.369090909089</v>
      </c>
      <c r="I102" s="38"/>
      <c r="J102" s="34">
        <f>SUM(J98:J101)</f>
        <v>69753.789999999994</v>
      </c>
      <c r="K102" s="34">
        <f t="shared" ref="K102" si="26">SUM(K98:K101)</f>
        <v>142.57909090909089</v>
      </c>
      <c r="L102" s="34">
        <f t="shared" ref="L102" si="27">SUM(L98:L101)</f>
        <v>69896.369090909095</v>
      </c>
      <c r="M102" s="47"/>
    </row>
    <row r="103" spans="1:31" customFormat="1" ht="10.95" customHeight="1" x14ac:dyDescent="0.3">
      <c r="A103" s="41"/>
      <c r="B103" s="41"/>
      <c r="C103" s="41"/>
      <c r="D103" s="41"/>
      <c r="E103" s="42"/>
      <c r="F103" s="34"/>
      <c r="G103" s="34"/>
      <c r="H103" s="34"/>
      <c r="I103" s="48"/>
      <c r="J103" s="34"/>
      <c r="K103" s="34"/>
      <c r="L103" s="34"/>
      <c r="M103" s="47"/>
    </row>
    <row r="104" spans="1:31" x14ac:dyDescent="0.2">
      <c r="A104" s="18">
        <v>100</v>
      </c>
      <c r="B104" s="18">
        <v>4000</v>
      </c>
      <c r="C104" s="18">
        <v>7900</v>
      </c>
      <c r="D104" s="18">
        <v>320</v>
      </c>
      <c r="E104" s="17" t="s">
        <v>65</v>
      </c>
      <c r="F104" s="4">
        <v>3040.01</v>
      </c>
      <c r="G104" s="4">
        <v>1553</v>
      </c>
      <c r="H104" s="4">
        <f>+F104-G104</f>
        <v>1487.0100000000002</v>
      </c>
      <c r="J104" s="4">
        <v>3040.01</v>
      </c>
      <c r="K104" s="4">
        <v>0</v>
      </c>
      <c r="L104" s="4">
        <f>+J104+K104</f>
        <v>3040.01</v>
      </c>
    </row>
    <row r="105" spans="1:31" x14ac:dyDescent="0.2">
      <c r="A105" s="18">
        <v>100</v>
      </c>
      <c r="B105" s="18">
        <v>4000</v>
      </c>
      <c r="C105" s="18">
        <v>7900</v>
      </c>
      <c r="D105" s="18">
        <v>360</v>
      </c>
      <c r="E105" s="17" t="s">
        <v>66</v>
      </c>
      <c r="F105" s="4">
        <v>1189.090909090909</v>
      </c>
      <c r="G105" s="4">
        <v>1576</v>
      </c>
      <c r="H105" s="4">
        <f>+F105-G105</f>
        <v>-386.90909090909099</v>
      </c>
      <c r="J105" s="4">
        <v>1090</v>
      </c>
      <c r="K105" s="4">
        <v>99.090909090909093</v>
      </c>
      <c r="L105" s="4">
        <f>+J105+K105</f>
        <v>1189.090909090909</v>
      </c>
    </row>
    <row r="106" spans="1:31" x14ac:dyDescent="0.2">
      <c r="A106" s="18">
        <v>100</v>
      </c>
      <c r="B106" s="18">
        <v>4000</v>
      </c>
      <c r="C106" s="18">
        <v>7900</v>
      </c>
      <c r="D106" s="18">
        <v>370</v>
      </c>
      <c r="E106" s="17" t="s">
        <v>67</v>
      </c>
      <c r="F106" s="4">
        <v>5785.2872727272743</v>
      </c>
      <c r="G106" s="4">
        <v>3056</v>
      </c>
      <c r="H106" s="4">
        <f>+F106-G106</f>
        <v>2729.2872727272743</v>
      </c>
      <c r="J106" s="4">
        <v>5303.1800000000012</v>
      </c>
      <c r="K106" s="4">
        <v>482.10727272727286</v>
      </c>
      <c r="L106" s="4">
        <f>+J106+K106</f>
        <v>5785.2872727272743</v>
      </c>
    </row>
    <row r="107" spans="1:31" x14ac:dyDescent="0.2">
      <c r="A107" s="18">
        <v>100</v>
      </c>
      <c r="B107" s="18">
        <v>4000</v>
      </c>
      <c r="C107" s="18">
        <v>7900</v>
      </c>
      <c r="D107" s="18">
        <v>380</v>
      </c>
      <c r="E107" s="17" t="s">
        <v>68</v>
      </c>
      <c r="F107" s="4">
        <v>2851.6909090909094</v>
      </c>
      <c r="G107" s="4">
        <v>2628</v>
      </c>
      <c r="H107" s="4">
        <f>+F107-G107</f>
        <v>223.69090909090937</v>
      </c>
      <c r="J107" s="4">
        <v>2614.0500000000002</v>
      </c>
      <c r="K107" s="4">
        <v>237.6409090909091</v>
      </c>
      <c r="L107" s="4">
        <f>+J107+K107</f>
        <v>2851.6909090909094</v>
      </c>
    </row>
    <row r="108" spans="1:31" x14ac:dyDescent="0.2">
      <c r="A108" s="18">
        <v>100</v>
      </c>
      <c r="B108" s="18">
        <v>4000</v>
      </c>
      <c r="C108" s="18">
        <v>7900</v>
      </c>
      <c r="D108" s="18">
        <v>390</v>
      </c>
      <c r="E108" s="17" t="s">
        <v>69</v>
      </c>
      <c r="F108" s="4">
        <v>779.30181818181813</v>
      </c>
      <c r="G108" s="4">
        <v>565</v>
      </c>
      <c r="H108" s="4">
        <f>+F108-G108</f>
        <v>214.30181818181813</v>
      </c>
      <c r="J108" s="4">
        <v>714.36</v>
      </c>
      <c r="K108" s="4">
        <v>64.941818181818178</v>
      </c>
      <c r="L108" s="4">
        <f>+J108+K108</f>
        <v>779.30181818181813</v>
      </c>
    </row>
    <row r="109" spans="1:31" x14ac:dyDescent="0.2">
      <c r="A109" s="18">
        <v>100</v>
      </c>
      <c r="B109" s="18">
        <v>4000</v>
      </c>
      <c r="C109" s="18">
        <v>7900</v>
      </c>
      <c r="D109" s="18">
        <v>430</v>
      </c>
      <c r="E109" s="17" t="s">
        <v>70</v>
      </c>
      <c r="F109" s="4">
        <v>6303.2509090909098</v>
      </c>
      <c r="G109" s="4">
        <v>7149</v>
      </c>
      <c r="H109" s="4">
        <f>+F109-G109</f>
        <v>-845.74909090909023</v>
      </c>
      <c r="J109" s="4">
        <v>5777.9800000000005</v>
      </c>
      <c r="K109" s="4">
        <v>525.27090909090919</v>
      </c>
      <c r="L109" s="4">
        <f>+J109+K109</f>
        <v>6303.2509090909098</v>
      </c>
    </row>
    <row r="110" spans="1:31" x14ac:dyDescent="0.2">
      <c r="A110" s="18">
        <v>100</v>
      </c>
      <c r="B110" s="18">
        <v>4000</v>
      </c>
      <c r="C110" s="18">
        <v>7900</v>
      </c>
      <c r="D110" s="18">
        <v>510</v>
      </c>
      <c r="E110" s="17" t="s">
        <v>71</v>
      </c>
      <c r="F110" s="4">
        <v>2852.9563636363641</v>
      </c>
      <c r="G110" s="4">
        <v>2453</v>
      </c>
      <c r="H110" s="4">
        <f>+F110-G110</f>
        <v>399.95636363636413</v>
      </c>
      <c r="J110" s="4">
        <v>2615.2100000000005</v>
      </c>
      <c r="K110" s="4">
        <v>237.74636363636367</v>
      </c>
      <c r="L110" s="4">
        <f>+J110+K110</f>
        <v>2852.9563636363641</v>
      </c>
    </row>
    <row r="111" spans="1:31" x14ac:dyDescent="0.2">
      <c r="A111" s="18">
        <v>100</v>
      </c>
      <c r="B111" s="18">
        <v>4000</v>
      </c>
      <c r="C111" s="18">
        <v>7900</v>
      </c>
      <c r="D111" s="18">
        <v>640</v>
      </c>
      <c r="E111" s="17" t="s">
        <v>72</v>
      </c>
      <c r="F111" s="4">
        <v>229.83333333333334</v>
      </c>
      <c r="G111" s="4">
        <v>2758</v>
      </c>
      <c r="H111" s="4">
        <f>+F111-G111</f>
        <v>-2528.1666666666665</v>
      </c>
      <c r="J111" s="4">
        <v>0</v>
      </c>
      <c r="K111" s="4">
        <v>229.83333333333334</v>
      </c>
      <c r="L111" s="4">
        <f>+J111+K111</f>
        <v>229.83333333333334</v>
      </c>
    </row>
    <row r="112" spans="1:31" customFormat="1" ht="10.8" customHeight="1" x14ac:dyDescent="0.3">
      <c r="A112" s="39"/>
      <c r="B112" s="39"/>
      <c r="C112" s="39"/>
      <c r="D112" s="39"/>
      <c r="E112" s="40" t="s">
        <v>155</v>
      </c>
      <c r="F112" s="34">
        <f>SUM(F104:F111)</f>
        <v>23031.421515151516</v>
      </c>
      <c r="G112" s="34">
        <f t="shared" ref="G112:H112" si="28">SUM(G104:G111)</f>
        <v>21738</v>
      </c>
      <c r="H112" s="34">
        <f t="shared" si="28"/>
        <v>1293.4215151515182</v>
      </c>
      <c r="I112" s="38"/>
      <c r="J112" s="34">
        <f>SUM(J104:J111)</f>
        <v>21154.79</v>
      </c>
      <c r="K112" s="34">
        <f t="shared" ref="K112" si="29">SUM(K104:K111)</f>
        <v>1876.6315151515153</v>
      </c>
      <c r="L112" s="34">
        <f t="shared" ref="L112" si="30">SUM(L104:L111)</f>
        <v>23031.421515151516</v>
      </c>
      <c r="M112" s="47"/>
    </row>
    <row r="113" spans="1:13" customFormat="1" ht="10.95" customHeight="1" x14ac:dyDescent="0.3">
      <c r="A113" s="39"/>
      <c r="B113" s="39"/>
      <c r="C113" s="39"/>
      <c r="D113" s="39"/>
      <c r="E113" s="40"/>
      <c r="F113" s="34"/>
      <c r="G113" s="34"/>
      <c r="H113" s="34"/>
      <c r="I113" s="48"/>
      <c r="J113" s="34"/>
      <c r="K113" s="34"/>
      <c r="L113" s="34"/>
      <c r="M113" s="47"/>
    </row>
    <row r="114" spans="1:13" x14ac:dyDescent="0.2">
      <c r="A114" s="18">
        <v>100</v>
      </c>
      <c r="B114" s="18">
        <v>4000</v>
      </c>
      <c r="C114" s="18">
        <v>8100</v>
      </c>
      <c r="D114" s="18">
        <v>350</v>
      </c>
      <c r="E114" s="17" t="s">
        <v>73</v>
      </c>
      <c r="F114" s="4">
        <v>10429.330909090908</v>
      </c>
      <c r="G114" s="4">
        <v>11819</v>
      </c>
      <c r="H114" s="4">
        <f>+F114-G114</f>
        <v>-1389.6690909090921</v>
      </c>
      <c r="J114" s="4">
        <v>9560.2199999999993</v>
      </c>
      <c r="K114" s="4">
        <v>869.11090909090899</v>
      </c>
      <c r="L114" s="4">
        <f>+J114+K114</f>
        <v>10429.330909090908</v>
      </c>
    </row>
    <row r="115" spans="1:13" customFormat="1" ht="10.95" customHeight="1" x14ac:dyDescent="0.3">
      <c r="A115" s="39"/>
      <c r="B115" s="39"/>
      <c r="C115" s="39"/>
      <c r="D115" s="39"/>
      <c r="E115" s="40" t="s">
        <v>156</v>
      </c>
      <c r="F115" s="34">
        <f>SUM(F114:F114)</f>
        <v>10429.330909090908</v>
      </c>
      <c r="G115" s="34">
        <f>SUM(G114:G114)</f>
        <v>11819</v>
      </c>
      <c r="H115" s="34">
        <f>SUM(H114:H114)</f>
        <v>-1389.6690909090921</v>
      </c>
      <c r="I115" s="38"/>
      <c r="J115" s="34">
        <f>SUM(J114:J114)</f>
        <v>9560.2199999999993</v>
      </c>
      <c r="K115" s="34">
        <f>SUM(K114:K114)</f>
        <v>869.11090909090899</v>
      </c>
      <c r="L115" s="34">
        <f>SUM(L114:L114)</f>
        <v>10429.330909090908</v>
      </c>
      <c r="M115" s="47"/>
    </row>
    <row r="116" spans="1:13" customFormat="1" ht="10.95" customHeight="1" x14ac:dyDescent="0.3">
      <c r="A116" s="39"/>
      <c r="B116" s="39"/>
      <c r="C116" s="39"/>
      <c r="D116" s="39"/>
      <c r="E116" s="40"/>
      <c r="F116" s="34"/>
      <c r="G116" s="34"/>
      <c r="H116" s="34"/>
      <c r="I116" s="48"/>
      <c r="J116" s="34"/>
      <c r="K116" s="34"/>
      <c r="L116" s="34"/>
      <c r="M116" s="47"/>
    </row>
    <row r="117" spans="1:13" x14ac:dyDescent="0.2">
      <c r="A117" s="18">
        <v>100</v>
      </c>
      <c r="B117" s="18">
        <v>4000</v>
      </c>
      <c r="C117" s="18">
        <v>9100</v>
      </c>
      <c r="D117" s="18">
        <v>705</v>
      </c>
      <c r="E117" s="17" t="s">
        <v>23</v>
      </c>
      <c r="F117" s="4">
        <v>4793.4327272727269</v>
      </c>
      <c r="G117" s="4">
        <v>11003</v>
      </c>
      <c r="H117" s="4">
        <f>+F117-G117</f>
        <v>-6209.5672727272731</v>
      </c>
      <c r="J117" s="4">
        <v>4393.9799999999996</v>
      </c>
      <c r="K117" s="4">
        <v>399.45272727272726</v>
      </c>
      <c r="L117" s="4">
        <f>+J117+K117</f>
        <v>4793.4327272727269</v>
      </c>
    </row>
    <row r="118" spans="1:13" customFormat="1" ht="10.95" customHeight="1" x14ac:dyDescent="0.3">
      <c r="A118" s="39"/>
      <c r="B118" s="39"/>
      <c r="C118" s="39"/>
      <c r="D118" s="39"/>
      <c r="E118" s="40" t="s">
        <v>160</v>
      </c>
      <c r="F118" s="37">
        <f>SUM(F117:F117)</f>
        <v>4793.4327272727269</v>
      </c>
      <c r="G118" s="37">
        <f>SUM(G117:G117)</f>
        <v>11003</v>
      </c>
      <c r="H118" s="37">
        <f>SUM(H117:H117)</f>
        <v>-6209.5672727272731</v>
      </c>
      <c r="I118" s="38"/>
      <c r="J118" s="37">
        <f>SUM(J117:J117)</f>
        <v>4393.9799999999996</v>
      </c>
      <c r="K118" s="37">
        <f>SUM(K117:K117)</f>
        <v>399.45272727272726</v>
      </c>
      <c r="L118" s="37">
        <f>SUM(L117:L117)</f>
        <v>4793.4327272727269</v>
      </c>
      <c r="M118" s="47"/>
    </row>
    <row r="120" spans="1:13" ht="13.95" customHeight="1" x14ac:dyDescent="0.2">
      <c r="A120" s="10" t="s">
        <v>157</v>
      </c>
      <c r="B120" s="39"/>
      <c r="C120" s="39"/>
      <c r="D120" s="39"/>
      <c r="E120" s="43"/>
      <c r="F120" s="37">
        <f>SUM(F21:F118)/2</f>
        <v>850094.7947198482</v>
      </c>
      <c r="G120" s="37">
        <f t="shared" ref="G120:H120" si="31">SUM(G21:G118)/2</f>
        <v>928209</v>
      </c>
      <c r="H120" s="37">
        <f t="shared" si="31"/>
        <v>-78114.205280151524</v>
      </c>
      <c r="I120" s="38"/>
      <c r="J120" s="37">
        <f>SUM(J21:J118)/2</f>
        <v>784967.14999999979</v>
      </c>
      <c r="K120" s="37">
        <f t="shared" ref="K120:L120" si="32">SUM(K21:K118)/2</f>
        <v>65127.644719848497</v>
      </c>
      <c r="L120" s="37">
        <f t="shared" si="32"/>
        <v>850094.7947198482</v>
      </c>
    </row>
    <row r="121" spans="1:13" ht="10.95" customHeight="1" x14ac:dyDescent="0.2">
      <c r="A121" s="39"/>
      <c r="B121" s="39"/>
      <c r="C121" s="39"/>
      <c r="D121" s="39"/>
      <c r="E121" s="43"/>
      <c r="F121" s="15"/>
      <c r="G121" s="15"/>
      <c r="H121" s="15"/>
      <c r="I121" s="12"/>
      <c r="J121" s="15"/>
      <c r="K121" s="15"/>
      <c r="L121" s="15"/>
    </row>
    <row r="122" spans="1:13" ht="13.95" customHeight="1" x14ac:dyDescent="0.3">
      <c r="A122"/>
      <c r="B122" s="10" t="s">
        <v>134</v>
      </c>
      <c r="C122" s="39"/>
      <c r="D122" s="39"/>
      <c r="E122" s="43"/>
      <c r="F122" s="38">
        <f>F19-F120</f>
        <v>132435.14404333348</v>
      </c>
      <c r="G122" s="38">
        <f>G19-G120</f>
        <v>47775</v>
      </c>
      <c r="H122" s="38">
        <f>H19-H120</f>
        <v>84660.144043333348</v>
      </c>
      <c r="I122" s="38"/>
      <c r="J122" s="38">
        <f>J19-J120</f>
        <v>83323.430000000284</v>
      </c>
      <c r="K122" s="38">
        <f>K19-K120</f>
        <v>49111.71404333321</v>
      </c>
      <c r="L122" s="38">
        <f>L19-L120</f>
        <v>132435.14404333348</v>
      </c>
    </row>
    <row r="123" spans="1:13" ht="10.95" customHeight="1" x14ac:dyDescent="0.2">
      <c r="A123" s="10"/>
      <c r="B123" s="39"/>
      <c r="C123" s="39"/>
      <c r="D123" s="39"/>
      <c r="E123" s="43"/>
      <c r="F123" s="38"/>
      <c r="G123" s="38"/>
      <c r="H123" s="38"/>
      <c r="I123" s="12"/>
      <c r="J123" s="38"/>
      <c r="K123" s="38"/>
      <c r="L123" s="38"/>
    </row>
    <row r="124" spans="1:13" ht="13.95" customHeight="1" x14ac:dyDescent="0.2">
      <c r="A124" s="10" t="s">
        <v>158</v>
      </c>
      <c r="B124" s="39"/>
      <c r="C124" s="39"/>
      <c r="D124" s="39"/>
      <c r="E124" s="43"/>
      <c r="F124" s="37">
        <v>367133.57</v>
      </c>
      <c r="G124" s="37">
        <f>F124</f>
        <v>367133.57</v>
      </c>
      <c r="H124" s="37">
        <v>0</v>
      </c>
      <c r="I124" s="12"/>
      <c r="J124" s="37">
        <f>F124</f>
        <v>367133.57</v>
      </c>
      <c r="K124" s="37">
        <f>+J126</f>
        <v>450457.00000000029</v>
      </c>
      <c r="L124" s="37">
        <f>+J124</f>
        <v>367133.57</v>
      </c>
    </row>
    <row r="125" spans="1:13" ht="10.95" customHeight="1" x14ac:dyDescent="0.2">
      <c r="A125" s="10"/>
      <c r="B125" s="39"/>
      <c r="C125" s="39"/>
      <c r="D125" s="39"/>
      <c r="E125" s="43"/>
      <c r="F125" s="38"/>
      <c r="G125" s="38"/>
      <c r="H125" s="38"/>
      <c r="I125" s="12"/>
      <c r="J125" s="38"/>
      <c r="K125" s="38"/>
      <c r="L125" s="38"/>
    </row>
    <row r="126" spans="1:13" ht="13.95" customHeight="1" thickBot="1" x14ac:dyDescent="0.35">
      <c r="A126" s="10"/>
      <c r="B126" s="10" t="s">
        <v>159</v>
      </c>
      <c r="C126"/>
      <c r="D126"/>
      <c r="E126" s="44"/>
      <c r="F126" s="45">
        <f>+F122+F124</f>
        <v>499568.71404333349</v>
      </c>
      <c r="G126" s="45">
        <f>+G122+G124</f>
        <v>414908.57</v>
      </c>
      <c r="H126" s="45">
        <f>+H122+H124</f>
        <v>84660.144043333348</v>
      </c>
      <c r="I126" s="12"/>
      <c r="J126" s="45">
        <f>+J122+J124</f>
        <v>450457.00000000029</v>
      </c>
      <c r="K126" s="45">
        <f>+K122+K124</f>
        <v>499568.71404333349</v>
      </c>
      <c r="L126" s="45">
        <f>+L122+L124</f>
        <v>499568.71404333349</v>
      </c>
    </row>
    <row r="127" spans="1:13" ht="10.8" thickTop="1" x14ac:dyDescent="0.2"/>
  </sheetData>
  <sheetProtection password="E92F" sheet="1" objects="1" scenarios="1"/>
  <sortState ref="A21:L90">
    <sortCondition ref="C21:C90"/>
    <sortCondition ref="D21:D90"/>
    <sortCondition ref="B21:B90"/>
  </sortState>
  <printOptions horizontalCentered="1"/>
  <pageMargins left="0" right="0" top="0.5" bottom="0.5" header="0" footer="0"/>
  <pageSetup orientation="landscape" horizontalDpi="300" verticalDpi="300" r:id="rId1"/>
  <rowBreaks count="2" manualBreakCount="2">
    <brk id="47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topLeftCell="F1" zoomScaleNormal="100" workbookViewId="0">
      <selection activeCell="R33" sqref="R33"/>
    </sheetView>
  </sheetViews>
  <sheetFormatPr defaultRowHeight="10.199999999999999" outlineLevelRow="2" x14ac:dyDescent="0.2"/>
  <cols>
    <col min="1" max="1" width="3.109375" style="1" hidden="1" customWidth="1"/>
    <col min="2" max="3" width="3.88671875" style="1" hidden="1" customWidth="1"/>
    <col min="4" max="4" width="3.109375" style="1" hidden="1" customWidth="1"/>
    <col min="5" max="5" width="30.109375" style="1" hidden="1" customWidth="1"/>
    <col min="6" max="6" width="25.77734375" style="1" customWidth="1"/>
    <col min="7" max="7" width="7.88671875" style="4" hidden="1" customWidth="1"/>
    <col min="8" max="19" width="7.5546875" style="4" customWidth="1"/>
    <col min="20" max="20" width="7.88671875" style="4" customWidth="1"/>
    <col min="21" max="21" width="8.88671875" style="4"/>
    <col min="22" max="22" width="0" style="4" hidden="1" customWidth="1"/>
    <col min="23" max="24" width="8.88671875" style="4"/>
    <col min="25" max="16384" width="8.88671875" style="1"/>
  </cols>
  <sheetData>
    <row r="1" spans="1:31" x14ac:dyDescent="0.2">
      <c r="A1" s="17"/>
      <c r="B1" s="17"/>
      <c r="C1" s="17"/>
      <c r="D1" s="17"/>
      <c r="E1" s="5"/>
      <c r="F1" s="5" t="s">
        <v>117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Y1" s="4"/>
      <c r="Z1" s="4"/>
      <c r="AA1" s="4"/>
      <c r="AB1" s="4"/>
      <c r="AC1" s="4"/>
      <c r="AD1" s="4"/>
      <c r="AE1" s="4"/>
    </row>
    <row r="2" spans="1:31" x14ac:dyDescent="0.2">
      <c r="A2" s="17"/>
      <c r="B2" s="17"/>
      <c r="C2" s="17"/>
      <c r="D2" s="17"/>
      <c r="E2" s="5"/>
      <c r="F2" s="5" t="s">
        <v>118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Y2" s="4"/>
      <c r="Z2" s="4"/>
      <c r="AA2" s="4"/>
      <c r="AB2" s="4"/>
      <c r="AC2" s="4"/>
      <c r="AD2" s="4"/>
      <c r="AE2" s="4"/>
    </row>
    <row r="3" spans="1:31" x14ac:dyDescent="0.2">
      <c r="A3" s="17"/>
      <c r="B3" s="17"/>
      <c r="C3" s="17"/>
      <c r="D3" s="17"/>
      <c r="E3" s="5"/>
      <c r="F3" s="5" t="s">
        <v>119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Y3" s="4"/>
      <c r="Z3" s="4"/>
      <c r="AA3" s="4"/>
      <c r="AB3" s="4"/>
      <c r="AC3" s="4"/>
      <c r="AD3" s="4"/>
      <c r="AE3" s="4"/>
    </row>
    <row r="4" spans="1:31" x14ac:dyDescent="0.2">
      <c r="A4" s="17"/>
      <c r="B4" s="17"/>
      <c r="C4" s="17"/>
      <c r="D4" s="17"/>
      <c r="E4" s="17"/>
      <c r="F4" s="1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Y4" s="4"/>
      <c r="Z4" s="4"/>
      <c r="AA4" s="4"/>
      <c r="AB4" s="4"/>
      <c r="AC4" s="4"/>
      <c r="AD4" s="4"/>
      <c r="AE4" s="4"/>
    </row>
    <row r="5" spans="1:31" x14ac:dyDescent="0.2">
      <c r="A5" s="18"/>
      <c r="B5" s="18"/>
      <c r="C5" s="18"/>
      <c r="D5" s="18"/>
      <c r="E5" s="17"/>
      <c r="F5" s="17"/>
      <c r="G5" s="8"/>
      <c r="H5" s="19" t="s">
        <v>0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31" t="s">
        <v>120</v>
      </c>
      <c r="T5" s="30"/>
      <c r="U5" s="8"/>
      <c r="V5" s="8"/>
      <c r="Y5" s="4"/>
      <c r="Z5" s="4"/>
      <c r="AA5" s="4"/>
      <c r="AB5" s="4"/>
      <c r="AC5" s="4"/>
      <c r="AD5" s="4"/>
      <c r="AE5" s="4"/>
    </row>
    <row r="6" spans="1:31" ht="12" x14ac:dyDescent="0.35">
      <c r="A6" s="18"/>
      <c r="B6" s="18"/>
      <c r="C6" s="18"/>
      <c r="D6" s="18"/>
      <c r="E6" s="17"/>
      <c r="F6" s="20"/>
      <c r="G6" s="21"/>
      <c r="H6" s="22" t="s">
        <v>121</v>
      </c>
      <c r="I6" s="22" t="s">
        <v>122</v>
      </c>
      <c r="J6" s="22" t="s">
        <v>123</v>
      </c>
      <c r="K6" s="22" t="s">
        <v>124</v>
      </c>
      <c r="L6" s="22" t="s">
        <v>125</v>
      </c>
      <c r="M6" s="22" t="s">
        <v>126</v>
      </c>
      <c r="N6" s="22" t="s">
        <v>127</v>
      </c>
      <c r="O6" s="22" t="s">
        <v>128</v>
      </c>
      <c r="P6" s="22" t="s">
        <v>129</v>
      </c>
      <c r="Q6" s="22" t="s">
        <v>130</v>
      </c>
      <c r="R6" s="22" t="s">
        <v>131</v>
      </c>
      <c r="S6" s="22" t="s">
        <v>132</v>
      </c>
      <c r="T6" s="22" t="s">
        <v>133</v>
      </c>
      <c r="U6" s="8"/>
      <c r="V6" s="8"/>
      <c r="Y6" s="4"/>
      <c r="Z6" s="4"/>
      <c r="AA6" s="4"/>
      <c r="AB6" s="4"/>
      <c r="AC6" s="4"/>
      <c r="AD6" s="4"/>
      <c r="AE6" s="4"/>
    </row>
    <row r="7" spans="1:31" x14ac:dyDescent="0.2">
      <c r="A7" s="18"/>
      <c r="B7" s="18"/>
      <c r="C7" s="18"/>
      <c r="D7" s="18"/>
      <c r="E7" s="17"/>
      <c r="F7" s="17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8"/>
      <c r="U7" s="8"/>
      <c r="V7" s="8"/>
    </row>
    <row r="8" spans="1:31" x14ac:dyDescent="0.2">
      <c r="A8" s="24"/>
      <c r="B8" s="24"/>
      <c r="C8" s="24"/>
      <c r="D8" s="24"/>
      <c r="E8" s="25"/>
      <c r="F8" s="25" t="s">
        <v>98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8"/>
      <c r="U8" s="8"/>
      <c r="V8" s="8"/>
    </row>
    <row r="9" spans="1:31" hidden="1" outlineLevel="2" x14ac:dyDescent="0.2">
      <c r="A9" s="18">
        <v>100</v>
      </c>
      <c r="B9" s="18">
        <v>3300</v>
      </c>
      <c r="C9" s="18">
        <v>0</v>
      </c>
      <c r="D9" s="18">
        <v>0</v>
      </c>
      <c r="E9" s="17" t="s">
        <v>17</v>
      </c>
      <c r="F9" s="17" t="s">
        <v>85</v>
      </c>
      <c r="G9" s="8">
        <v>622429</v>
      </c>
      <c r="H9" s="8">
        <v>51869.08</v>
      </c>
      <c r="I9" s="8">
        <v>51869.09</v>
      </c>
      <c r="J9" s="8">
        <v>51869.08</v>
      </c>
      <c r="K9" s="8">
        <v>51869.08</v>
      </c>
      <c r="L9" s="8">
        <v>51869.09</v>
      </c>
      <c r="M9" s="8">
        <v>51869.08</v>
      </c>
      <c r="N9" s="8">
        <v>27948.33</v>
      </c>
      <c r="O9" s="8">
        <v>48451.839999999997</v>
      </c>
      <c r="P9" s="8">
        <v>48451.83</v>
      </c>
      <c r="Q9" s="8">
        <v>48451.839999999997</v>
      </c>
      <c r="R9" s="8">
        <v>71341.91</v>
      </c>
      <c r="S9" s="8">
        <f>+V9-SUM(H9:R9)</f>
        <v>50532.749999999884</v>
      </c>
      <c r="T9" s="8">
        <f>+SUM(H9:S9)</f>
        <v>606393</v>
      </c>
      <c r="U9" s="8"/>
      <c r="V9" s="8">
        <v>606393</v>
      </c>
    </row>
    <row r="10" spans="1:31" outlineLevel="1" collapsed="1" x14ac:dyDescent="0.2">
      <c r="A10" s="18"/>
      <c r="B10" s="18"/>
      <c r="C10" s="18"/>
      <c r="D10" s="18"/>
      <c r="E10" s="17"/>
      <c r="F10" s="26" t="s">
        <v>99</v>
      </c>
      <c r="G10" s="8">
        <f>SUBTOTAL(9,G9:G9)</f>
        <v>622429</v>
      </c>
      <c r="H10" s="8">
        <f>SUBTOTAL(9,H9:H9)</f>
        <v>51869.08</v>
      </c>
      <c r="I10" s="8">
        <f>SUBTOTAL(9,I9:I9)</f>
        <v>51869.09</v>
      </c>
      <c r="J10" s="8">
        <f>SUBTOTAL(9,J9:J9)</f>
        <v>51869.08</v>
      </c>
      <c r="K10" s="8">
        <f>SUBTOTAL(9,K9:K9)</f>
        <v>51869.08</v>
      </c>
      <c r="L10" s="8">
        <f>SUBTOTAL(9,L9:L9)</f>
        <v>51869.09</v>
      </c>
      <c r="M10" s="8">
        <f>SUBTOTAL(9,M9:M9)</f>
        <v>51869.08</v>
      </c>
      <c r="N10" s="8">
        <f>SUBTOTAL(9,N9:N9)</f>
        <v>27948.33</v>
      </c>
      <c r="O10" s="8">
        <f>SUBTOTAL(9,O9:O9)</f>
        <v>48451.839999999997</v>
      </c>
      <c r="P10" s="8">
        <f>SUBTOTAL(9,P9:P9)</f>
        <v>48451.83</v>
      </c>
      <c r="Q10" s="8">
        <f>SUBTOTAL(9,Q9:Q9)</f>
        <v>48451.839999999997</v>
      </c>
      <c r="R10" s="8">
        <f>SUBTOTAL(9,R9:R9)</f>
        <v>71341.91</v>
      </c>
      <c r="S10" s="8">
        <f>SUBTOTAL(9,S9:S9)</f>
        <v>50532.749999999884</v>
      </c>
      <c r="T10" s="8">
        <f>SUBTOTAL(9,T9:T9)</f>
        <v>606393</v>
      </c>
      <c r="U10" s="8"/>
      <c r="V10" s="8"/>
    </row>
    <row r="11" spans="1:31" hidden="1" outlineLevel="2" x14ac:dyDescent="0.2">
      <c r="A11" s="18">
        <v>495</v>
      </c>
      <c r="B11" s="18">
        <v>3318</v>
      </c>
      <c r="C11" s="18">
        <v>0</v>
      </c>
      <c r="D11" s="18">
        <v>0</v>
      </c>
      <c r="E11" s="17" t="s">
        <v>76</v>
      </c>
      <c r="F11" s="17" t="s">
        <v>86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12845.99</v>
      </c>
      <c r="Q11" s="8">
        <v>39854.129999999997</v>
      </c>
      <c r="R11" s="8">
        <v>38942.769999999997</v>
      </c>
      <c r="S11" s="8">
        <f>SUMIF($A26:$A107,495,S26:S109)</f>
        <v>30889.109945000004</v>
      </c>
      <c r="T11" s="8">
        <f>+SUM(H11:S11)</f>
        <v>122531.99994499999</v>
      </c>
      <c r="U11" s="8"/>
      <c r="V11" s="8">
        <v>122532</v>
      </c>
    </row>
    <row r="12" spans="1:31" hidden="1" outlineLevel="2" x14ac:dyDescent="0.2">
      <c r="A12" s="18">
        <v>100</v>
      </c>
      <c r="B12" s="18">
        <v>3334</v>
      </c>
      <c r="C12" s="18">
        <v>0</v>
      </c>
      <c r="D12" s="18">
        <v>0</v>
      </c>
      <c r="E12" s="17" t="s">
        <v>18</v>
      </c>
      <c r="F12" s="17" t="s">
        <v>86</v>
      </c>
      <c r="G12" s="8">
        <v>756</v>
      </c>
      <c r="H12" s="8">
        <v>0</v>
      </c>
      <c r="I12" s="8">
        <v>0</v>
      </c>
      <c r="J12" s="8">
        <v>253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f>+SUM(H12:S12)</f>
        <v>253</v>
      </c>
      <c r="U12" s="8"/>
      <c r="V12" s="8"/>
    </row>
    <row r="13" spans="1:31" hidden="1" outlineLevel="2" x14ac:dyDescent="0.2">
      <c r="A13" s="18">
        <v>100</v>
      </c>
      <c r="B13" s="18">
        <v>3397</v>
      </c>
      <c r="C13" s="18">
        <v>0</v>
      </c>
      <c r="D13" s="18">
        <v>0</v>
      </c>
      <c r="E13" s="17" t="s">
        <v>19</v>
      </c>
      <c r="F13" s="17" t="s">
        <v>86</v>
      </c>
      <c r="G13" s="8">
        <v>20454</v>
      </c>
      <c r="H13" s="8">
        <v>0</v>
      </c>
      <c r="I13" s="8">
        <v>3618</v>
      </c>
      <c r="J13" s="8">
        <v>1806</v>
      </c>
      <c r="K13" s="8">
        <v>1700</v>
      </c>
      <c r="L13" s="8">
        <v>1700</v>
      </c>
      <c r="M13" s="8">
        <v>1700</v>
      </c>
      <c r="N13" s="8">
        <v>1391</v>
      </c>
      <c r="O13" s="8">
        <v>1391</v>
      </c>
      <c r="P13" s="8">
        <v>1391</v>
      </c>
      <c r="Q13" s="8">
        <v>1626</v>
      </c>
      <c r="R13" s="8">
        <v>1664</v>
      </c>
      <c r="S13" s="8">
        <f>+R13</f>
        <v>1664</v>
      </c>
      <c r="T13" s="8">
        <f>+SUM(H13:S13)</f>
        <v>19651</v>
      </c>
      <c r="U13" s="8"/>
      <c r="V13" s="8"/>
    </row>
    <row r="14" spans="1:31" outlineLevel="1" collapsed="1" x14ac:dyDescent="0.2">
      <c r="A14" s="18"/>
      <c r="B14" s="18"/>
      <c r="C14" s="18"/>
      <c r="D14" s="18"/>
      <c r="E14" s="17"/>
      <c r="F14" s="5" t="s">
        <v>100</v>
      </c>
      <c r="G14" s="8">
        <f>SUBTOTAL(9,G11:G13)</f>
        <v>21210</v>
      </c>
      <c r="H14" s="8">
        <f>SUBTOTAL(9,H11:H13)</f>
        <v>0</v>
      </c>
      <c r="I14" s="8">
        <f>SUBTOTAL(9,I11:I13)</f>
        <v>3618</v>
      </c>
      <c r="J14" s="8">
        <f>SUBTOTAL(9,J11:J13)</f>
        <v>2059</v>
      </c>
      <c r="K14" s="8">
        <f>SUBTOTAL(9,K11:K13)</f>
        <v>1700</v>
      </c>
      <c r="L14" s="8">
        <f>SUBTOTAL(9,L11:L13)</f>
        <v>1700</v>
      </c>
      <c r="M14" s="8">
        <f>SUBTOTAL(9,M11:M13)</f>
        <v>1700</v>
      </c>
      <c r="N14" s="8">
        <f>SUBTOTAL(9,N11:N13)</f>
        <v>1391</v>
      </c>
      <c r="O14" s="8">
        <f>SUBTOTAL(9,O11:O13)</f>
        <v>1391</v>
      </c>
      <c r="P14" s="8">
        <f>SUBTOTAL(9,P11:P13)</f>
        <v>14236.99</v>
      </c>
      <c r="Q14" s="8">
        <f>SUBTOTAL(9,Q11:Q13)</f>
        <v>41480.129999999997</v>
      </c>
      <c r="R14" s="8">
        <f>SUBTOTAL(9,R11:R13)</f>
        <v>40606.769999999997</v>
      </c>
      <c r="S14" s="8">
        <f>SUBTOTAL(9,S11:S13)</f>
        <v>32553.109945000004</v>
      </c>
      <c r="T14" s="8">
        <f>SUBTOTAL(9,T11:T13)</f>
        <v>142435.99994499999</v>
      </c>
      <c r="U14" s="8"/>
      <c r="V14" s="8"/>
    </row>
    <row r="15" spans="1:31" hidden="1" outlineLevel="2" x14ac:dyDescent="0.2">
      <c r="A15" s="18">
        <v>100</v>
      </c>
      <c r="B15" s="18">
        <v>3400</v>
      </c>
      <c r="C15" s="18">
        <v>0</v>
      </c>
      <c r="D15" s="18">
        <v>0</v>
      </c>
      <c r="E15" s="17" t="s">
        <v>20</v>
      </c>
      <c r="F15" s="17" t="s">
        <v>87</v>
      </c>
      <c r="G15" s="8">
        <v>16</v>
      </c>
      <c r="H15" s="8">
        <v>2.11</v>
      </c>
      <c r="I15" s="8">
        <v>2.21</v>
      </c>
      <c r="J15" s="8">
        <v>2.27</v>
      </c>
      <c r="K15" s="8">
        <v>2.2000000000000002</v>
      </c>
      <c r="L15" s="8">
        <v>2.17</v>
      </c>
      <c r="M15" s="8">
        <v>2.58</v>
      </c>
      <c r="N15" s="8">
        <v>2.7</v>
      </c>
      <c r="O15" s="8">
        <v>2.34</v>
      </c>
      <c r="P15" s="8">
        <v>2.66</v>
      </c>
      <c r="Q15" s="8">
        <v>2.4300000000000002</v>
      </c>
      <c r="R15" s="8">
        <v>2.46</v>
      </c>
      <c r="S15" s="8">
        <v>0</v>
      </c>
      <c r="T15" s="8">
        <f>+SUM(H15:S15)</f>
        <v>26.13</v>
      </c>
      <c r="U15" s="8"/>
      <c r="V15" s="8"/>
    </row>
    <row r="16" spans="1:31" hidden="1" outlineLevel="2" x14ac:dyDescent="0.2">
      <c r="A16" s="18">
        <v>100</v>
      </c>
      <c r="B16" s="18">
        <v>3473</v>
      </c>
      <c r="C16" s="18">
        <v>0</v>
      </c>
      <c r="D16" s="18">
        <v>0</v>
      </c>
      <c r="E16" s="17" t="s">
        <v>21</v>
      </c>
      <c r="F16" s="17" t="s">
        <v>87</v>
      </c>
      <c r="G16" s="8">
        <v>11291</v>
      </c>
      <c r="H16" s="8">
        <v>0</v>
      </c>
      <c r="I16" s="8">
        <v>209.25</v>
      </c>
      <c r="J16" s="8">
        <v>128.5</v>
      </c>
      <c r="K16" s="8">
        <v>0</v>
      </c>
      <c r="L16" s="8">
        <v>0</v>
      </c>
      <c r="M16" s="8">
        <v>244.85</v>
      </c>
      <c r="N16" s="8">
        <v>150</v>
      </c>
      <c r="O16" s="8">
        <v>30</v>
      </c>
      <c r="P16" s="8">
        <v>0</v>
      </c>
      <c r="Q16" s="8">
        <v>35</v>
      </c>
      <c r="R16" s="8">
        <v>0</v>
      </c>
      <c r="S16" s="8">
        <v>0</v>
      </c>
      <c r="T16" s="8">
        <f>+SUM(H16:S16)</f>
        <v>797.6</v>
      </c>
      <c r="U16" s="8"/>
      <c r="V16" s="8"/>
    </row>
    <row r="17" spans="1:22" hidden="1" outlineLevel="2" x14ac:dyDescent="0.2">
      <c r="A17" s="18">
        <v>100</v>
      </c>
      <c r="B17" s="18">
        <v>3600</v>
      </c>
      <c r="C17" s="18">
        <v>0</v>
      </c>
      <c r="D17" s="18">
        <v>0</v>
      </c>
      <c r="E17" s="17" t="s">
        <v>23</v>
      </c>
      <c r="F17" s="17" t="s">
        <v>87</v>
      </c>
      <c r="G17" s="8">
        <v>60878</v>
      </c>
      <c r="H17" s="8">
        <v>0</v>
      </c>
      <c r="I17" s="8">
        <v>60</v>
      </c>
      <c r="J17" s="8">
        <v>10830</v>
      </c>
      <c r="K17" s="8">
        <v>430</v>
      </c>
      <c r="L17" s="8">
        <v>1005</v>
      </c>
      <c r="M17" s="8">
        <v>255</v>
      </c>
      <c r="N17" s="8">
        <v>525</v>
      </c>
      <c r="O17" s="8">
        <v>3500</v>
      </c>
      <c r="P17" s="8">
        <v>10000</v>
      </c>
      <c r="Q17" s="8">
        <v>1200</v>
      </c>
      <c r="R17" s="8">
        <v>64532.47</v>
      </c>
      <c r="S17" s="8">
        <f>+AVERAGE(H17:R17)/10</f>
        <v>839.43154545454547</v>
      </c>
      <c r="T17" s="8">
        <f>+SUM(H17:S17)</f>
        <v>93176.901545454544</v>
      </c>
      <c r="U17" s="8"/>
      <c r="V17" s="8"/>
    </row>
    <row r="18" spans="1:22" outlineLevel="1" collapsed="1" x14ac:dyDescent="0.2">
      <c r="A18" s="18"/>
      <c r="B18" s="18"/>
      <c r="C18" s="18"/>
      <c r="D18" s="18"/>
      <c r="E18" s="17"/>
      <c r="F18" s="5" t="s">
        <v>101</v>
      </c>
      <c r="G18" s="8">
        <f>SUBTOTAL(9,G15:G17)</f>
        <v>72185</v>
      </c>
      <c r="H18" s="8">
        <f>SUBTOTAL(9,H15:H17)</f>
        <v>2.11</v>
      </c>
      <c r="I18" s="8">
        <f>SUBTOTAL(9,I15:I17)</f>
        <v>271.46000000000004</v>
      </c>
      <c r="J18" s="8">
        <f>SUBTOTAL(9,J15:J17)</f>
        <v>10960.77</v>
      </c>
      <c r="K18" s="8">
        <f>SUBTOTAL(9,K15:K17)</f>
        <v>432.2</v>
      </c>
      <c r="L18" s="8">
        <f>SUBTOTAL(9,L15:L17)</f>
        <v>1007.17</v>
      </c>
      <c r="M18" s="8">
        <f>SUBTOTAL(9,M15:M17)</f>
        <v>502.43</v>
      </c>
      <c r="N18" s="8">
        <f>SUBTOTAL(9,N15:N17)</f>
        <v>677.7</v>
      </c>
      <c r="O18" s="8">
        <f>SUBTOTAL(9,O15:O17)</f>
        <v>3532.34</v>
      </c>
      <c r="P18" s="8">
        <f>SUBTOTAL(9,P15:P17)</f>
        <v>10002.66</v>
      </c>
      <c r="Q18" s="8">
        <f>SUBTOTAL(9,Q15:Q17)</f>
        <v>1237.43</v>
      </c>
      <c r="R18" s="8">
        <f>SUBTOTAL(9,R15:R17)</f>
        <v>64534.93</v>
      </c>
      <c r="S18" s="8">
        <f>SUBTOTAL(9,S15:S17)</f>
        <v>839.43154545454547</v>
      </c>
      <c r="T18" s="8">
        <f>SUBTOTAL(9,T15:T17)</f>
        <v>94000.63154545454</v>
      </c>
      <c r="U18" s="8"/>
      <c r="V18" s="8"/>
    </row>
    <row r="19" spans="1:22" hidden="1" outlineLevel="2" x14ac:dyDescent="0.2">
      <c r="A19" s="18">
        <v>100</v>
      </c>
      <c r="B19" s="18">
        <v>3230</v>
      </c>
      <c r="C19" s="18">
        <v>0</v>
      </c>
      <c r="D19" s="18">
        <v>0</v>
      </c>
      <c r="E19" s="17" t="s">
        <v>15</v>
      </c>
      <c r="F19" s="17" t="s">
        <v>88</v>
      </c>
      <c r="G19" s="8">
        <v>58745</v>
      </c>
      <c r="H19" s="8">
        <v>0</v>
      </c>
      <c r="I19" s="8">
        <v>0</v>
      </c>
      <c r="J19" s="8">
        <v>8796.48</v>
      </c>
      <c r="K19" s="8">
        <v>0</v>
      </c>
      <c r="L19" s="8">
        <v>0</v>
      </c>
      <c r="M19" s="8">
        <v>8796.48</v>
      </c>
      <c r="N19" s="8">
        <v>3347.18</v>
      </c>
      <c r="O19" s="8">
        <v>0</v>
      </c>
      <c r="P19" s="8">
        <v>12309.15</v>
      </c>
      <c r="Q19" s="8">
        <v>0</v>
      </c>
      <c r="R19" s="8">
        <v>22.71</v>
      </c>
      <c r="S19" s="8">
        <f>+AVERAGE(H19:R19)</f>
        <v>3024.7272727272725</v>
      </c>
      <c r="T19" s="8">
        <f>+SUM(H19:S19)</f>
        <v>36296.727272727272</v>
      </c>
      <c r="U19" s="8"/>
      <c r="V19" s="8"/>
    </row>
    <row r="20" spans="1:22" hidden="1" outlineLevel="2" x14ac:dyDescent="0.2">
      <c r="A20" s="18">
        <v>100</v>
      </c>
      <c r="B20" s="18">
        <v>3290</v>
      </c>
      <c r="C20" s="18">
        <v>0</v>
      </c>
      <c r="D20" s="18">
        <v>0</v>
      </c>
      <c r="E20" s="17" t="s">
        <v>16</v>
      </c>
      <c r="F20" s="17" t="s">
        <v>88</v>
      </c>
      <c r="G20" s="8">
        <v>201415</v>
      </c>
      <c r="H20" s="8">
        <v>0</v>
      </c>
      <c r="I20" s="8">
        <v>0</v>
      </c>
      <c r="J20" s="8">
        <v>31468.58</v>
      </c>
      <c r="K20" s="8">
        <v>-2.89</v>
      </c>
      <c r="L20" s="8">
        <v>0</v>
      </c>
      <c r="M20" s="8">
        <v>39283.589999999997</v>
      </c>
      <c r="N20" s="8">
        <v>0</v>
      </c>
      <c r="O20" s="8">
        <v>0</v>
      </c>
      <c r="P20" s="8">
        <v>5364.96</v>
      </c>
      <c r="Q20" s="8">
        <v>0</v>
      </c>
      <c r="R20" s="8">
        <v>0</v>
      </c>
      <c r="S20" s="8">
        <f>+V20-SUM(K20:R20)</f>
        <v>27289.340000000004</v>
      </c>
      <c r="T20" s="8">
        <f>+SUM(H20:S20)</f>
        <v>103403.58000000002</v>
      </c>
      <c r="U20" s="8"/>
      <c r="V20" s="8">
        <v>71935</v>
      </c>
    </row>
    <row r="21" spans="1:22" outlineLevel="1" collapsed="1" x14ac:dyDescent="0.2">
      <c r="A21" s="18"/>
      <c r="B21" s="18"/>
      <c r="C21" s="18"/>
      <c r="D21" s="18"/>
      <c r="E21" s="17"/>
      <c r="F21" s="5" t="s">
        <v>102</v>
      </c>
      <c r="G21" s="8">
        <f>SUBTOTAL(9,G19:G20)</f>
        <v>260160</v>
      </c>
      <c r="H21" s="8">
        <f>SUBTOTAL(9,H19:H20)</f>
        <v>0</v>
      </c>
      <c r="I21" s="8">
        <f>SUBTOTAL(9,I19:I20)</f>
        <v>0</v>
      </c>
      <c r="J21" s="8">
        <f>SUBTOTAL(9,J19:J20)</f>
        <v>40265.06</v>
      </c>
      <c r="K21" s="8">
        <f>SUBTOTAL(9,K19:K20)</f>
        <v>-2.89</v>
      </c>
      <c r="L21" s="8">
        <f>SUBTOTAL(9,L19:L20)</f>
        <v>0</v>
      </c>
      <c r="M21" s="8">
        <f>SUBTOTAL(9,M19:M20)</f>
        <v>48080.069999999992</v>
      </c>
      <c r="N21" s="8">
        <f>SUBTOTAL(9,N19:N20)</f>
        <v>3347.18</v>
      </c>
      <c r="O21" s="8">
        <f>SUBTOTAL(9,O19:O20)</f>
        <v>0</v>
      </c>
      <c r="P21" s="8">
        <f>SUBTOTAL(9,P19:P20)</f>
        <v>17674.11</v>
      </c>
      <c r="Q21" s="8">
        <f>SUBTOTAL(9,Q19:Q20)</f>
        <v>0</v>
      </c>
      <c r="R21" s="8">
        <f>SUBTOTAL(9,R19:R20)</f>
        <v>22.71</v>
      </c>
      <c r="S21" s="8">
        <f>SUBTOTAL(9,S19:S20)</f>
        <v>30314.067272727276</v>
      </c>
      <c r="T21" s="8">
        <f>SUBTOTAL(9,T19:T20)</f>
        <v>139700.30727272728</v>
      </c>
      <c r="U21" s="8"/>
      <c r="V21" s="8"/>
    </row>
    <row r="22" spans="1:22" ht="15" customHeight="1" x14ac:dyDescent="0.2">
      <c r="A22" s="18"/>
      <c r="B22" s="18"/>
      <c r="C22" s="18"/>
      <c r="D22" s="18"/>
      <c r="E22" s="17"/>
      <c r="F22" s="5" t="s">
        <v>103</v>
      </c>
      <c r="G22" s="8">
        <f>SUBTOTAL(9,G9:G20)</f>
        <v>975984</v>
      </c>
      <c r="H22" s="46">
        <f>SUBTOTAL(9,H9:H20)</f>
        <v>51871.19</v>
      </c>
      <c r="I22" s="46">
        <f>SUBTOTAL(9,I9:I20)</f>
        <v>55758.549999999996</v>
      </c>
      <c r="J22" s="46">
        <f>SUBTOTAL(9,J9:J20)</f>
        <v>105153.91</v>
      </c>
      <c r="K22" s="46">
        <f>SUBTOTAL(9,K9:K20)</f>
        <v>53998.39</v>
      </c>
      <c r="L22" s="46">
        <f>SUBTOTAL(9,L9:L20)</f>
        <v>54576.259999999995</v>
      </c>
      <c r="M22" s="46">
        <f>SUBTOTAL(9,M9:M20)</f>
        <v>102151.58</v>
      </c>
      <c r="N22" s="46">
        <f>SUBTOTAL(9,N9:N20)</f>
        <v>33364.21</v>
      </c>
      <c r="O22" s="46">
        <f>SUBTOTAL(9,O9:O20)</f>
        <v>53375.179999999993</v>
      </c>
      <c r="P22" s="46">
        <f>SUBTOTAL(9,P9:P20)</f>
        <v>90365.590000000011</v>
      </c>
      <c r="Q22" s="46">
        <f>SUBTOTAL(9,Q9:Q20)</f>
        <v>91169.4</v>
      </c>
      <c r="R22" s="46">
        <f>SUBTOTAL(9,R9:R20)</f>
        <v>176506.31999999998</v>
      </c>
      <c r="S22" s="46">
        <f>SUBTOTAL(9,S9:S20)</f>
        <v>114239.35876318172</v>
      </c>
      <c r="T22" s="46">
        <f>SUBTOTAL(9,T9:T20)</f>
        <v>982529.93876318191</v>
      </c>
      <c r="U22" s="8"/>
      <c r="V22" s="8"/>
    </row>
    <row r="23" spans="1:22" x14ac:dyDescent="0.2">
      <c r="A23" s="18"/>
      <c r="B23" s="18"/>
      <c r="C23" s="18"/>
      <c r="D23" s="18"/>
      <c r="E23" s="17"/>
      <c r="F23" s="1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18"/>
      <c r="B24" s="18"/>
      <c r="C24" s="18"/>
      <c r="D24" s="18"/>
      <c r="E24" s="17"/>
      <c r="F24" s="1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">
      <c r="A25" s="18"/>
      <c r="B25" s="18"/>
      <c r="C25" s="18"/>
      <c r="D25" s="18"/>
      <c r="E25" s="17"/>
      <c r="F25" s="17" t="s">
        <v>98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idden="1" outlineLevel="2" x14ac:dyDescent="0.2">
      <c r="A26" s="18">
        <v>100</v>
      </c>
      <c r="B26" s="18">
        <v>4000</v>
      </c>
      <c r="C26" s="18">
        <v>5200</v>
      </c>
      <c r="D26" s="18">
        <v>120</v>
      </c>
      <c r="E26" s="17" t="s">
        <v>24</v>
      </c>
      <c r="F26" s="17" t="s">
        <v>89</v>
      </c>
      <c r="G26" s="8">
        <v>101502</v>
      </c>
      <c r="H26" s="8">
        <v>10662.5</v>
      </c>
      <c r="I26" s="8">
        <v>7556.55</v>
      </c>
      <c r="J26" s="8">
        <v>10990.55</v>
      </c>
      <c r="K26" s="8">
        <v>9988.39</v>
      </c>
      <c r="L26" s="8">
        <v>9735.9</v>
      </c>
      <c r="M26" s="8">
        <v>10943.99</v>
      </c>
      <c r="N26" s="8">
        <v>9388.4</v>
      </c>
      <c r="O26" s="8">
        <v>10544.22</v>
      </c>
      <c r="P26" s="8">
        <v>390.5</v>
      </c>
      <c r="Q26" s="8">
        <v>1370.43</v>
      </c>
      <c r="R26" s="8">
        <v>2477.69</v>
      </c>
      <c r="S26" s="8">
        <f>+R26+R34-S34</f>
        <v>0</v>
      </c>
      <c r="T26" s="8">
        <f>+SUM(H26:S26)</f>
        <v>84049.12</v>
      </c>
      <c r="U26" s="8"/>
      <c r="V26" s="8"/>
    </row>
    <row r="27" spans="1:22" hidden="1" outlineLevel="2" x14ac:dyDescent="0.2">
      <c r="A27" s="18">
        <v>100</v>
      </c>
      <c r="B27" s="18">
        <v>4000</v>
      </c>
      <c r="C27" s="18">
        <v>5200</v>
      </c>
      <c r="D27" s="18">
        <v>121</v>
      </c>
      <c r="E27" s="17" t="s">
        <v>25</v>
      </c>
      <c r="F27" s="17" t="s">
        <v>89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418.5</v>
      </c>
      <c r="R27" s="8">
        <v>816.08</v>
      </c>
      <c r="S27" s="8">
        <f t="shared" ref="S27:S32" si="0">+R27</f>
        <v>816.08</v>
      </c>
      <c r="T27" s="8">
        <f>+SUM(H27:S27)</f>
        <v>2050.66</v>
      </c>
      <c r="U27" s="8"/>
      <c r="V27" s="8"/>
    </row>
    <row r="28" spans="1:22" hidden="1" outlineLevel="2" x14ac:dyDescent="0.2">
      <c r="A28" s="18">
        <v>100</v>
      </c>
      <c r="B28" s="18">
        <v>4000</v>
      </c>
      <c r="C28" s="18">
        <v>5200</v>
      </c>
      <c r="D28" s="18">
        <v>150</v>
      </c>
      <c r="E28" s="17" t="s">
        <v>26</v>
      </c>
      <c r="F28" s="17" t="s">
        <v>89</v>
      </c>
      <c r="G28" s="8">
        <v>165152</v>
      </c>
      <c r="H28" s="8">
        <v>4833.22</v>
      </c>
      <c r="I28" s="8">
        <v>5181.43</v>
      </c>
      <c r="J28" s="8">
        <v>9488.6299999999992</v>
      </c>
      <c r="K28" s="8">
        <v>11794.34</v>
      </c>
      <c r="L28" s="8">
        <v>9486.48</v>
      </c>
      <c r="M28" s="8">
        <v>8322.99</v>
      </c>
      <c r="N28" s="8">
        <v>9943.27</v>
      </c>
      <c r="O28" s="8">
        <v>10243.719999999999</v>
      </c>
      <c r="P28" s="8">
        <v>9353.11</v>
      </c>
      <c r="Q28" s="8">
        <v>7558.96</v>
      </c>
      <c r="R28" s="8">
        <v>7823.77</v>
      </c>
      <c r="S28" s="8">
        <f>+R28+R35-S35</f>
        <v>6955.7800000000007</v>
      </c>
      <c r="T28" s="8">
        <f>+SUM(H28:S28)</f>
        <v>100985.70000000001</v>
      </c>
      <c r="U28" s="8"/>
      <c r="V28" s="8"/>
    </row>
    <row r="29" spans="1:22" hidden="1" outlineLevel="2" x14ac:dyDescent="0.2">
      <c r="A29" s="18">
        <v>100</v>
      </c>
      <c r="B29" s="18">
        <v>4000</v>
      </c>
      <c r="C29" s="18">
        <v>5200</v>
      </c>
      <c r="D29" s="18">
        <v>210</v>
      </c>
      <c r="E29" s="17" t="s">
        <v>27</v>
      </c>
      <c r="F29" s="17" t="s">
        <v>89</v>
      </c>
      <c r="G29" s="8">
        <v>19652</v>
      </c>
      <c r="H29" s="8">
        <v>1023.37</v>
      </c>
      <c r="I29" s="8">
        <v>811.78</v>
      </c>
      <c r="J29" s="8">
        <v>1210.3900000000001</v>
      </c>
      <c r="K29" s="8">
        <v>1095.47</v>
      </c>
      <c r="L29" s="8">
        <v>1089.77</v>
      </c>
      <c r="M29" s="8">
        <v>1115.7</v>
      </c>
      <c r="N29" s="8">
        <v>969.67</v>
      </c>
      <c r="O29" s="8">
        <v>1231.6199999999999</v>
      </c>
      <c r="P29" s="8">
        <v>828.79</v>
      </c>
      <c r="Q29" s="8">
        <v>903.09</v>
      </c>
      <c r="R29" s="8">
        <v>933.73</v>
      </c>
      <c r="S29" s="8">
        <f t="shared" si="0"/>
        <v>933.73</v>
      </c>
      <c r="T29" s="8">
        <f>+SUM(H29:S29)</f>
        <v>12147.11</v>
      </c>
      <c r="U29" s="8"/>
      <c r="V29" s="8"/>
    </row>
    <row r="30" spans="1:22" hidden="1" outlineLevel="2" x14ac:dyDescent="0.2">
      <c r="A30" s="18">
        <v>100</v>
      </c>
      <c r="B30" s="18">
        <v>4000</v>
      </c>
      <c r="C30" s="18">
        <v>5200</v>
      </c>
      <c r="D30" s="18">
        <v>220</v>
      </c>
      <c r="E30" s="17" t="s">
        <v>28</v>
      </c>
      <c r="F30" s="17" t="s">
        <v>89</v>
      </c>
      <c r="G30" s="8">
        <v>20399</v>
      </c>
      <c r="H30" s="8">
        <v>1247.94</v>
      </c>
      <c r="I30" s="8">
        <v>980.86</v>
      </c>
      <c r="J30" s="8">
        <v>1591.25</v>
      </c>
      <c r="K30" s="8">
        <v>1695.1</v>
      </c>
      <c r="L30" s="8">
        <v>1494</v>
      </c>
      <c r="M30" s="8">
        <v>1491.29</v>
      </c>
      <c r="N30" s="8">
        <v>1681.84</v>
      </c>
      <c r="O30" s="8">
        <v>1635.78</v>
      </c>
      <c r="P30" s="8">
        <v>810.08</v>
      </c>
      <c r="Q30" s="8">
        <v>802.99</v>
      </c>
      <c r="R30" s="8">
        <v>268.61</v>
      </c>
      <c r="S30" s="8">
        <f>+(S26+S27+S28)*0.0765</f>
        <v>594.54729000000009</v>
      </c>
      <c r="T30" s="8">
        <f>+SUM(H30:S30)</f>
        <v>14294.28729</v>
      </c>
      <c r="U30" s="8"/>
      <c r="V30" s="8"/>
    </row>
    <row r="31" spans="1:22" hidden="1" outlineLevel="2" x14ac:dyDescent="0.2">
      <c r="A31" s="18">
        <v>100</v>
      </c>
      <c r="B31" s="18">
        <v>4000</v>
      </c>
      <c r="C31" s="18">
        <v>5200</v>
      </c>
      <c r="D31" s="18">
        <v>230</v>
      </c>
      <c r="E31" s="17" t="s">
        <v>29</v>
      </c>
      <c r="F31" s="17" t="s">
        <v>89</v>
      </c>
      <c r="G31" s="8">
        <v>22593</v>
      </c>
      <c r="H31" s="8">
        <v>1000.54</v>
      </c>
      <c r="I31" s="8">
        <v>-14.08</v>
      </c>
      <c r="J31" s="8">
        <v>0</v>
      </c>
      <c r="K31" s="8">
        <v>-138.38999999999999</v>
      </c>
      <c r="L31" s="8">
        <v>0</v>
      </c>
      <c r="M31" s="8">
        <v>0</v>
      </c>
      <c r="N31" s="8">
        <v>-79.94</v>
      </c>
      <c r="O31" s="8">
        <v>-71.33</v>
      </c>
      <c r="P31" s="8">
        <v>1312.81</v>
      </c>
      <c r="Q31" s="8">
        <v>1121.76</v>
      </c>
      <c r="R31" s="8">
        <v>9543.76</v>
      </c>
      <c r="S31" s="8">
        <f>+AVERAGE(H31:R31)</f>
        <v>1152.2845454545457</v>
      </c>
      <c r="T31" s="8">
        <f>+SUM(H31:S31)</f>
        <v>13827.414545454547</v>
      </c>
      <c r="U31" s="8"/>
      <c r="V31" s="8"/>
    </row>
    <row r="32" spans="1:22" hidden="1" outlineLevel="2" x14ac:dyDescent="0.2">
      <c r="A32" s="18">
        <v>100</v>
      </c>
      <c r="B32" s="18">
        <v>4000</v>
      </c>
      <c r="C32" s="18">
        <v>5200</v>
      </c>
      <c r="D32" s="18">
        <v>240</v>
      </c>
      <c r="E32" s="17" t="s">
        <v>30</v>
      </c>
      <c r="F32" s="17" t="s">
        <v>89</v>
      </c>
      <c r="G32" s="8">
        <v>1333</v>
      </c>
      <c r="H32" s="8">
        <v>0</v>
      </c>
      <c r="I32" s="8">
        <v>2327.29</v>
      </c>
      <c r="J32" s="8">
        <v>0</v>
      </c>
      <c r="K32" s="8">
        <v>0</v>
      </c>
      <c r="L32" s="8">
        <v>0</v>
      </c>
      <c r="M32" s="8">
        <v>0</v>
      </c>
      <c r="N32" s="8">
        <v>-41.53</v>
      </c>
      <c r="O32" s="8">
        <v>0</v>
      </c>
      <c r="P32" s="8">
        <v>0</v>
      </c>
      <c r="Q32" s="8">
        <v>-467.48</v>
      </c>
      <c r="R32" s="8">
        <v>549.62</v>
      </c>
      <c r="S32" s="8">
        <f t="shared" si="0"/>
        <v>549.62</v>
      </c>
      <c r="T32" s="8">
        <f>+SUM(H32:S32)</f>
        <v>2917.5199999999995</v>
      </c>
      <c r="U32" s="8"/>
      <c r="V32" s="8"/>
    </row>
    <row r="33" spans="1:23" hidden="1" outlineLevel="2" x14ac:dyDescent="0.2">
      <c r="A33" s="18">
        <v>100</v>
      </c>
      <c r="B33" s="18">
        <v>4000</v>
      </c>
      <c r="C33" s="18">
        <v>5200</v>
      </c>
      <c r="D33" s="18">
        <v>250</v>
      </c>
      <c r="E33" s="17" t="s">
        <v>31</v>
      </c>
      <c r="F33" s="17" t="s">
        <v>89</v>
      </c>
      <c r="G33" s="8">
        <v>7309</v>
      </c>
      <c r="H33" s="8">
        <v>930.99</v>
      </c>
      <c r="I33" s="8">
        <v>1831.22</v>
      </c>
      <c r="J33" s="8">
        <v>1831.22</v>
      </c>
      <c r="K33" s="8">
        <v>1379.56</v>
      </c>
      <c r="L33" s="8">
        <v>2441.91</v>
      </c>
      <c r="M33" s="8">
        <v>1059.68</v>
      </c>
      <c r="N33" s="8">
        <v>1128.18</v>
      </c>
      <c r="O33" s="8">
        <v>1691.89</v>
      </c>
      <c r="P33" s="8">
        <v>33.56</v>
      </c>
      <c r="Q33" s="8">
        <v>-128.09</v>
      </c>
      <c r="R33" s="8">
        <v>-12112.54</v>
      </c>
      <c r="S33" s="8">
        <f>+AVERAGE(H33:R33)</f>
        <v>7.9618181818180096</v>
      </c>
      <c r="T33" s="8">
        <f>+SUM(H33:S33)</f>
        <v>95.541818181816112</v>
      </c>
      <c r="U33" s="8"/>
      <c r="V33" s="8"/>
    </row>
    <row r="34" spans="1:23" hidden="1" outlineLevel="2" x14ac:dyDescent="0.2">
      <c r="A34" s="18">
        <v>495</v>
      </c>
      <c r="B34" s="18">
        <v>4000</v>
      </c>
      <c r="C34" s="18">
        <v>5900</v>
      </c>
      <c r="D34" s="18">
        <v>120</v>
      </c>
      <c r="E34" s="17" t="s">
        <v>77</v>
      </c>
      <c r="F34" s="17" t="s">
        <v>89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8153.6</v>
      </c>
      <c r="Q34" s="8">
        <v>8153.6</v>
      </c>
      <c r="R34" s="8">
        <v>8153.6</v>
      </c>
      <c r="S34" s="8">
        <v>10631.29</v>
      </c>
      <c r="T34" s="8">
        <f>+SUM(H34:S34)</f>
        <v>35092.090000000004</v>
      </c>
      <c r="U34" s="8"/>
      <c r="V34" s="8">
        <f>38400+10560</f>
        <v>48960</v>
      </c>
      <c r="W34" s="9"/>
    </row>
    <row r="35" spans="1:23" hidden="1" outlineLevel="2" x14ac:dyDescent="0.2">
      <c r="A35" s="18">
        <v>495</v>
      </c>
      <c r="B35" s="18">
        <v>4000</v>
      </c>
      <c r="C35" s="18">
        <v>5900</v>
      </c>
      <c r="D35" s="18">
        <v>150</v>
      </c>
      <c r="E35" s="17" t="s">
        <v>78</v>
      </c>
      <c r="F35" s="17" t="s">
        <v>89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1380.38</v>
      </c>
      <c r="Q35" s="8">
        <v>2427.3000000000002</v>
      </c>
      <c r="R35" s="8">
        <v>2280.85</v>
      </c>
      <c r="S35" s="8">
        <v>3148.84</v>
      </c>
      <c r="T35" s="8">
        <f>+SUM(H35:S35)</f>
        <v>9237.3700000000008</v>
      </c>
      <c r="U35" s="8"/>
      <c r="V35" s="8"/>
    </row>
    <row r="36" spans="1:23" hidden="1" outlineLevel="2" x14ac:dyDescent="0.2">
      <c r="A36" s="18">
        <v>495</v>
      </c>
      <c r="B36" s="18">
        <v>4000</v>
      </c>
      <c r="C36" s="18">
        <v>5900</v>
      </c>
      <c r="D36" s="18">
        <v>210</v>
      </c>
      <c r="E36" s="17" t="s">
        <v>79</v>
      </c>
      <c r="F36" s="17" t="s">
        <v>89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309.83</v>
      </c>
      <c r="Q36" s="8">
        <v>309.83999999999997</v>
      </c>
      <c r="R36" s="8">
        <v>309.83999999999997</v>
      </c>
      <c r="S36" s="8">
        <f>+R36</f>
        <v>309.83999999999997</v>
      </c>
      <c r="T36" s="8">
        <f>+SUM(H36:S36)</f>
        <v>1239.3499999999999</v>
      </c>
      <c r="U36" s="8"/>
      <c r="V36" s="8"/>
    </row>
    <row r="37" spans="1:23" hidden="1" outlineLevel="2" x14ac:dyDescent="0.2">
      <c r="A37" s="18">
        <v>495</v>
      </c>
      <c r="B37" s="18">
        <v>4000</v>
      </c>
      <c r="C37" s="18">
        <v>5900</v>
      </c>
      <c r="D37" s="18">
        <v>220</v>
      </c>
      <c r="E37" s="17" t="s">
        <v>80</v>
      </c>
      <c r="F37" s="17" t="s">
        <v>89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729.35</v>
      </c>
      <c r="Q37" s="8">
        <v>809.43</v>
      </c>
      <c r="R37" s="8">
        <v>798.23</v>
      </c>
      <c r="S37" s="8">
        <f>+(S34+S35)*0.0765</f>
        <v>1054.1799450000001</v>
      </c>
      <c r="T37" s="8">
        <f>+SUM(H37:S37)</f>
        <v>3391.1899450000001</v>
      </c>
      <c r="U37" s="8"/>
      <c r="V37" s="8"/>
    </row>
    <row r="38" spans="1:23" outlineLevel="1" collapsed="1" x14ac:dyDescent="0.2">
      <c r="A38" s="18"/>
      <c r="B38" s="18"/>
      <c r="C38" s="18"/>
      <c r="D38" s="18"/>
      <c r="E38" s="17"/>
      <c r="F38" s="26" t="s">
        <v>104</v>
      </c>
      <c r="G38" s="8">
        <f>SUBTOTAL(9,G26:G37)</f>
        <v>337940</v>
      </c>
      <c r="H38" s="8">
        <f>SUBTOTAL(9,H26:H37)</f>
        <v>19698.560000000001</v>
      </c>
      <c r="I38" s="8">
        <f>SUBTOTAL(9,I26:I37)</f>
        <v>18675.050000000003</v>
      </c>
      <c r="J38" s="8">
        <f>SUBTOTAL(9,J26:J37)</f>
        <v>25112.04</v>
      </c>
      <c r="K38" s="8">
        <f>SUBTOTAL(9,K26:K37)</f>
        <v>25814.47</v>
      </c>
      <c r="L38" s="8">
        <f>SUBTOTAL(9,L26:L37)</f>
        <v>24248.059999999998</v>
      </c>
      <c r="M38" s="8">
        <f>SUBTOTAL(9,M26:M37)</f>
        <v>22933.65</v>
      </c>
      <c r="N38" s="8">
        <f>SUBTOTAL(9,N26:N37)</f>
        <v>22989.89</v>
      </c>
      <c r="O38" s="8">
        <f>SUBTOTAL(9,O26:O37)</f>
        <v>25275.899999999994</v>
      </c>
      <c r="P38" s="8">
        <f>SUBTOTAL(9,P26:P37)</f>
        <v>23302.010000000002</v>
      </c>
      <c r="Q38" s="8">
        <f>SUBTOTAL(9,Q26:Q37)</f>
        <v>23280.33</v>
      </c>
      <c r="R38" s="8">
        <f>SUBTOTAL(9,R26:R37)</f>
        <v>21843.239999999998</v>
      </c>
      <c r="S38" s="8">
        <f>SUBTOTAL(9,S26:S37)</f>
        <v>26154.153598636367</v>
      </c>
      <c r="T38" s="8">
        <f>SUBTOTAL(9,T26:T37)</f>
        <v>279327.35359863634</v>
      </c>
      <c r="U38" s="8"/>
      <c r="V38" s="8"/>
    </row>
    <row r="39" spans="1:23" hidden="1" outlineLevel="2" x14ac:dyDescent="0.2">
      <c r="A39" s="18">
        <v>100</v>
      </c>
      <c r="B39" s="18">
        <v>4000</v>
      </c>
      <c r="C39" s="18">
        <v>6100</v>
      </c>
      <c r="D39" s="18">
        <v>130</v>
      </c>
      <c r="E39" s="17" t="s">
        <v>41</v>
      </c>
      <c r="F39" s="17" t="s">
        <v>90</v>
      </c>
      <c r="G39" s="8">
        <v>98691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f>+SUM(H39:S39)</f>
        <v>0</v>
      </c>
      <c r="U39" s="8"/>
      <c r="V39" s="8"/>
    </row>
    <row r="40" spans="1:23" hidden="1" outlineLevel="2" x14ac:dyDescent="0.2">
      <c r="A40" s="18">
        <v>100</v>
      </c>
      <c r="B40" s="18">
        <v>4000</v>
      </c>
      <c r="C40" s="18">
        <v>6100</v>
      </c>
      <c r="D40" s="18">
        <v>150</v>
      </c>
      <c r="E40" s="17" t="s">
        <v>42</v>
      </c>
      <c r="F40" s="17" t="s">
        <v>90</v>
      </c>
      <c r="G40" s="8">
        <v>0</v>
      </c>
      <c r="H40" s="8">
        <v>1974.24</v>
      </c>
      <c r="I40" s="8">
        <v>3357.91</v>
      </c>
      <c r="J40" s="8">
        <v>7130.67</v>
      </c>
      <c r="K40" s="8">
        <v>8465.1200000000008</v>
      </c>
      <c r="L40" s="8">
        <v>7073.97</v>
      </c>
      <c r="M40" s="8">
        <v>3828.1</v>
      </c>
      <c r="N40" s="8">
        <v>7260.4</v>
      </c>
      <c r="O40" s="8">
        <v>5444.78</v>
      </c>
      <c r="P40" s="8">
        <v>4676.9799999999996</v>
      </c>
      <c r="Q40" s="8">
        <v>5771.48</v>
      </c>
      <c r="R40" s="8">
        <v>5851.26</v>
      </c>
      <c r="S40" s="8">
        <f>+R40</f>
        <v>5851.26</v>
      </c>
      <c r="T40" s="8">
        <f>+SUM(H40:S40)</f>
        <v>66686.17</v>
      </c>
      <c r="U40" s="8"/>
      <c r="V40" s="8"/>
    </row>
    <row r="41" spans="1:23" hidden="1" outlineLevel="2" x14ac:dyDescent="0.2">
      <c r="A41" s="18">
        <v>100</v>
      </c>
      <c r="B41" s="18">
        <v>4000</v>
      </c>
      <c r="C41" s="18">
        <v>6100</v>
      </c>
      <c r="D41" s="18">
        <v>210</v>
      </c>
      <c r="E41" s="17" t="s">
        <v>27</v>
      </c>
      <c r="F41" s="17" t="s">
        <v>90</v>
      </c>
      <c r="G41" s="8">
        <v>7274</v>
      </c>
      <c r="H41" s="8">
        <v>134.79</v>
      </c>
      <c r="I41" s="8">
        <v>206.57</v>
      </c>
      <c r="J41" s="8">
        <v>438.64</v>
      </c>
      <c r="K41" s="8">
        <v>422.89</v>
      </c>
      <c r="L41" s="8">
        <v>437.98</v>
      </c>
      <c r="M41" s="8">
        <v>392.84</v>
      </c>
      <c r="N41" s="8">
        <v>387.09</v>
      </c>
      <c r="O41" s="8">
        <v>390.57</v>
      </c>
      <c r="P41" s="8">
        <v>329.05</v>
      </c>
      <c r="Q41" s="8">
        <v>425.35</v>
      </c>
      <c r="R41" s="8">
        <v>431.24</v>
      </c>
      <c r="S41" s="8">
        <f>+R41</f>
        <v>431.24</v>
      </c>
      <c r="T41" s="8">
        <f>+SUM(H41:S41)</f>
        <v>4428.25</v>
      </c>
      <c r="U41" s="8"/>
      <c r="V41" s="8"/>
    </row>
    <row r="42" spans="1:23" hidden="1" outlineLevel="2" x14ac:dyDescent="0.2">
      <c r="A42" s="18">
        <v>100</v>
      </c>
      <c r="B42" s="18">
        <v>4000</v>
      </c>
      <c r="C42" s="18">
        <v>6100</v>
      </c>
      <c r="D42" s="18">
        <v>220</v>
      </c>
      <c r="E42" s="17" t="s">
        <v>28</v>
      </c>
      <c r="F42" s="17" t="s">
        <v>90</v>
      </c>
      <c r="G42" s="8">
        <v>7550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2514.86</v>
      </c>
      <c r="N42" s="8">
        <v>631.66</v>
      </c>
      <c r="O42" s="8">
        <v>429.61</v>
      </c>
      <c r="P42" s="8">
        <v>357.79</v>
      </c>
      <c r="Q42" s="8">
        <v>441.53</v>
      </c>
      <c r="R42" s="8">
        <v>447.61</v>
      </c>
      <c r="S42" s="8">
        <f>+R42</f>
        <v>447.61</v>
      </c>
      <c r="T42" s="8">
        <f>+SUM(H42:S42)</f>
        <v>5270.6699999999992</v>
      </c>
      <c r="U42" s="8"/>
      <c r="V42" s="8"/>
    </row>
    <row r="43" spans="1:23" hidden="1" outlineLevel="2" x14ac:dyDescent="0.2">
      <c r="A43" s="18">
        <v>100</v>
      </c>
      <c r="B43" s="18">
        <v>4000</v>
      </c>
      <c r="C43" s="18">
        <v>6100</v>
      </c>
      <c r="D43" s="18">
        <v>230</v>
      </c>
      <c r="E43" s="17" t="s">
        <v>29</v>
      </c>
      <c r="F43" s="17" t="s">
        <v>90</v>
      </c>
      <c r="G43" s="8">
        <v>11296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813.3</v>
      </c>
      <c r="Q43" s="8">
        <v>964.22</v>
      </c>
      <c r="R43" s="8">
        <v>970.72</v>
      </c>
      <c r="S43" s="8">
        <f>+AVERAGE(H43:R43)</f>
        <v>249.83999999999997</v>
      </c>
      <c r="T43" s="8">
        <f>+SUM(H43:S43)</f>
        <v>2998.08</v>
      </c>
      <c r="U43" s="8"/>
      <c r="V43" s="8"/>
    </row>
    <row r="44" spans="1:23" hidden="1" outlineLevel="2" x14ac:dyDescent="0.2">
      <c r="A44" s="18">
        <v>100</v>
      </c>
      <c r="B44" s="18">
        <v>4000</v>
      </c>
      <c r="C44" s="18">
        <v>6100</v>
      </c>
      <c r="D44" s="18">
        <v>240</v>
      </c>
      <c r="E44" s="17" t="s">
        <v>30</v>
      </c>
      <c r="F44" s="17" t="s">
        <v>90</v>
      </c>
      <c r="G44" s="8">
        <v>493</v>
      </c>
      <c r="H44" s="8">
        <v>0</v>
      </c>
      <c r="I44" s="8">
        <v>298.37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f>+AVERAGE(H44:R44)</f>
        <v>27.124545454545455</v>
      </c>
      <c r="T44" s="8">
        <f>+SUM(H44:S44)</f>
        <v>325.49454545454546</v>
      </c>
      <c r="U44" s="8"/>
      <c r="V44" s="8"/>
    </row>
    <row r="45" spans="1:23" hidden="1" outlineLevel="2" x14ac:dyDescent="0.2">
      <c r="A45" s="18">
        <v>100</v>
      </c>
      <c r="B45" s="18">
        <v>4000</v>
      </c>
      <c r="C45" s="18">
        <v>6100</v>
      </c>
      <c r="D45" s="18">
        <v>250</v>
      </c>
      <c r="E45" s="17" t="s">
        <v>31</v>
      </c>
      <c r="F45" s="17" t="s">
        <v>90</v>
      </c>
      <c r="G45" s="8">
        <v>3360</v>
      </c>
      <c r="H45" s="8">
        <v>61.93</v>
      </c>
      <c r="I45" s="8">
        <v>586.07000000000005</v>
      </c>
      <c r="J45" s="8">
        <v>648</v>
      </c>
      <c r="K45" s="8">
        <v>990.78</v>
      </c>
      <c r="L45" s="8">
        <v>1038.3399999999999</v>
      </c>
      <c r="M45" s="8">
        <v>916.94</v>
      </c>
      <c r="N45" s="8">
        <v>977.22</v>
      </c>
      <c r="O45" s="8">
        <v>1207.93</v>
      </c>
      <c r="P45" s="8">
        <v>11.24</v>
      </c>
      <c r="Q45" s="8">
        <v>-40.130000000000003</v>
      </c>
      <c r="R45" s="8">
        <v>-6239.78</v>
      </c>
      <c r="S45" s="8">
        <f>+AVERAGE(H45:R45)</f>
        <v>14.412727272727269</v>
      </c>
      <c r="T45" s="8">
        <f>+SUM(H45:S45)</f>
        <v>172.95272727272723</v>
      </c>
      <c r="U45" s="8"/>
      <c r="V45" s="8"/>
    </row>
    <row r="46" spans="1:23" outlineLevel="1" collapsed="1" x14ac:dyDescent="0.2">
      <c r="A46" s="18"/>
      <c r="B46" s="18"/>
      <c r="C46" s="18"/>
      <c r="D46" s="18"/>
      <c r="E46" s="17"/>
      <c r="F46" s="5" t="s">
        <v>105</v>
      </c>
      <c r="G46" s="8">
        <f>SUBTOTAL(9,G39:G45)</f>
        <v>128664</v>
      </c>
      <c r="H46" s="8">
        <f>SUBTOTAL(9,H39:H45)</f>
        <v>2170.96</v>
      </c>
      <c r="I46" s="8">
        <f>SUBTOTAL(9,I39:I45)</f>
        <v>4448.92</v>
      </c>
      <c r="J46" s="8">
        <f>SUBTOTAL(9,J39:J45)</f>
        <v>8217.3100000000013</v>
      </c>
      <c r="K46" s="8">
        <f>SUBTOTAL(9,K39:K45)</f>
        <v>9878.7900000000009</v>
      </c>
      <c r="L46" s="8">
        <f>SUBTOTAL(9,L39:L45)</f>
        <v>8550.2900000000009</v>
      </c>
      <c r="M46" s="8">
        <f>SUBTOTAL(9,M39:M45)</f>
        <v>7652.74</v>
      </c>
      <c r="N46" s="8">
        <f>SUBTOTAL(9,N39:N45)</f>
        <v>9256.369999999999</v>
      </c>
      <c r="O46" s="8">
        <f>SUBTOTAL(9,O39:O45)</f>
        <v>7472.8899999999994</v>
      </c>
      <c r="P46" s="8">
        <f>SUBTOTAL(9,P39:P45)</f>
        <v>6188.36</v>
      </c>
      <c r="Q46" s="8">
        <f>SUBTOTAL(9,Q39:Q45)</f>
        <v>7562.45</v>
      </c>
      <c r="R46" s="8">
        <f>SUBTOTAL(9,R39:R45)</f>
        <v>1461.0500000000002</v>
      </c>
      <c r="S46" s="8">
        <f>SUBTOTAL(9,S39:S45)</f>
        <v>7021.4872727272723</v>
      </c>
      <c r="T46" s="8">
        <f>SUBTOTAL(9,T39:T45)</f>
        <v>79881.617272727279</v>
      </c>
      <c r="U46" s="8"/>
      <c r="V46" s="8"/>
    </row>
    <row r="47" spans="1:23" hidden="1" outlineLevel="2" x14ac:dyDescent="0.2">
      <c r="A47" s="18">
        <v>100</v>
      </c>
      <c r="B47" s="18">
        <v>4000</v>
      </c>
      <c r="C47" s="18">
        <v>7300</v>
      </c>
      <c r="D47" s="18">
        <v>110</v>
      </c>
      <c r="E47" s="17" t="s">
        <v>52</v>
      </c>
      <c r="F47" s="17" t="s">
        <v>91</v>
      </c>
      <c r="G47" s="8">
        <v>0</v>
      </c>
      <c r="H47" s="8">
        <v>1547.23</v>
      </c>
      <c r="I47" s="8">
        <v>3318.32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f>+SUM(H47:S47)</f>
        <v>4865.55</v>
      </c>
      <c r="U47" s="8"/>
      <c r="V47" s="8"/>
    </row>
    <row r="48" spans="1:23" hidden="1" outlineLevel="2" x14ac:dyDescent="0.2">
      <c r="A48" s="18">
        <v>100</v>
      </c>
      <c r="B48" s="18">
        <v>4000</v>
      </c>
      <c r="C48" s="18">
        <v>7300</v>
      </c>
      <c r="D48" s="18">
        <v>160</v>
      </c>
      <c r="E48" s="17" t="s">
        <v>53</v>
      </c>
      <c r="F48" s="17" t="s">
        <v>91</v>
      </c>
      <c r="G48" s="8">
        <v>11721</v>
      </c>
      <c r="H48" s="8">
        <v>835.66</v>
      </c>
      <c r="I48" s="8">
        <v>581.4</v>
      </c>
      <c r="J48" s="8">
        <v>646</v>
      </c>
      <c r="K48" s="8">
        <v>646</v>
      </c>
      <c r="L48" s="8">
        <v>646</v>
      </c>
      <c r="M48" s="8">
        <v>787.31</v>
      </c>
      <c r="N48" s="8">
        <v>1169.58</v>
      </c>
      <c r="O48" s="8">
        <v>613.70000000000005</v>
      </c>
      <c r="P48" s="8">
        <v>935.8</v>
      </c>
      <c r="Q48" s="8">
        <v>718.68</v>
      </c>
      <c r="R48" s="8">
        <v>1048.5</v>
      </c>
      <c r="S48" s="8">
        <f>+R48</f>
        <v>1048.5</v>
      </c>
      <c r="T48" s="8">
        <f>+SUM(H48:S48)</f>
        <v>9677.130000000001</v>
      </c>
      <c r="U48" s="8"/>
      <c r="V48" s="8"/>
    </row>
    <row r="49" spans="1:22" hidden="1" outlineLevel="2" x14ac:dyDescent="0.2">
      <c r="A49" s="18">
        <v>100</v>
      </c>
      <c r="B49" s="18">
        <v>4000</v>
      </c>
      <c r="C49" s="18">
        <v>7300</v>
      </c>
      <c r="D49" s="18">
        <v>210</v>
      </c>
      <c r="E49" s="17" t="s">
        <v>27</v>
      </c>
      <c r="F49" s="17" t="s">
        <v>91</v>
      </c>
      <c r="G49" s="8">
        <v>864</v>
      </c>
      <c r="H49" s="8">
        <v>114.04</v>
      </c>
      <c r="I49" s="8">
        <v>155.34</v>
      </c>
      <c r="J49" s="8">
        <v>47.62</v>
      </c>
      <c r="K49" s="8">
        <v>47.62</v>
      </c>
      <c r="L49" s="8">
        <v>47.62</v>
      </c>
      <c r="M49" s="8">
        <v>58.03</v>
      </c>
      <c r="N49" s="8">
        <v>86.2</v>
      </c>
      <c r="O49" s="8">
        <v>45.23</v>
      </c>
      <c r="P49" s="8">
        <v>47.61</v>
      </c>
      <c r="Q49" s="8">
        <v>52.96</v>
      </c>
      <c r="R49" s="8">
        <v>47.62</v>
      </c>
      <c r="S49" s="8">
        <f t="shared" ref="S49:S50" si="1">+R49</f>
        <v>47.62</v>
      </c>
      <c r="T49" s="8">
        <f>+SUM(H49:S49)</f>
        <v>797.5100000000001</v>
      </c>
      <c r="U49" s="8"/>
      <c r="V49" s="8"/>
    </row>
    <row r="50" spans="1:22" hidden="1" outlineLevel="2" x14ac:dyDescent="0.2">
      <c r="A50" s="18">
        <v>100</v>
      </c>
      <c r="B50" s="18">
        <v>4000</v>
      </c>
      <c r="C50" s="18">
        <v>7300</v>
      </c>
      <c r="D50" s="18">
        <v>220</v>
      </c>
      <c r="E50" s="17" t="s">
        <v>28</v>
      </c>
      <c r="F50" s="17" t="s">
        <v>91</v>
      </c>
      <c r="G50" s="8">
        <v>897</v>
      </c>
      <c r="H50" s="8">
        <v>185.64</v>
      </c>
      <c r="I50" s="8">
        <v>304.44</v>
      </c>
      <c r="J50" s="8">
        <v>56.2</v>
      </c>
      <c r="K50" s="8">
        <v>52.64</v>
      </c>
      <c r="L50" s="8">
        <v>49.42</v>
      </c>
      <c r="M50" s="8">
        <v>60.23</v>
      </c>
      <c r="N50" s="8">
        <v>130.24</v>
      </c>
      <c r="O50" s="8">
        <v>48.43</v>
      </c>
      <c r="P50" s="8">
        <v>71.59</v>
      </c>
      <c r="Q50" s="8">
        <v>54.98</v>
      </c>
      <c r="R50" s="8">
        <v>80.22</v>
      </c>
      <c r="S50" s="8">
        <f t="shared" si="1"/>
        <v>80.22</v>
      </c>
      <c r="T50" s="8">
        <f>+SUM(H50:S50)</f>
        <v>1174.25</v>
      </c>
      <c r="U50" s="8"/>
      <c r="V50" s="8"/>
    </row>
    <row r="51" spans="1:22" hidden="1" outlineLevel="2" x14ac:dyDescent="0.2">
      <c r="A51" s="18">
        <v>100</v>
      </c>
      <c r="B51" s="18">
        <v>4000</v>
      </c>
      <c r="C51" s="18">
        <v>7300</v>
      </c>
      <c r="D51" s="18">
        <v>230</v>
      </c>
      <c r="E51" s="17" t="s">
        <v>29</v>
      </c>
      <c r="F51" s="17" t="s">
        <v>91</v>
      </c>
      <c r="G51" s="8">
        <v>0</v>
      </c>
      <c r="H51" s="8">
        <v>262.07</v>
      </c>
      <c r="I51" s="8">
        <v>0</v>
      </c>
      <c r="J51" s="8">
        <v>0</v>
      </c>
      <c r="K51" s="8">
        <v>0</v>
      </c>
      <c r="L51" s="8">
        <v>467.23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8248.58</v>
      </c>
      <c r="S51" s="8">
        <f>+AVERAGE(H51:R51)</f>
        <v>816.17090909090905</v>
      </c>
      <c r="T51" s="8">
        <f>+SUM(H51:S51)</f>
        <v>9794.050909090909</v>
      </c>
      <c r="U51" s="8"/>
      <c r="V51" s="8"/>
    </row>
    <row r="52" spans="1:22" hidden="1" outlineLevel="2" x14ac:dyDescent="0.2">
      <c r="A52" s="18">
        <v>100</v>
      </c>
      <c r="B52" s="18">
        <v>4000</v>
      </c>
      <c r="C52" s="18">
        <v>7300</v>
      </c>
      <c r="D52" s="18">
        <v>240</v>
      </c>
      <c r="E52" s="17" t="s">
        <v>30</v>
      </c>
      <c r="F52" s="17" t="s">
        <v>91</v>
      </c>
      <c r="G52" s="8">
        <v>59</v>
      </c>
      <c r="H52" s="8">
        <v>0</v>
      </c>
      <c r="I52" s="8">
        <v>358.05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729.62</v>
      </c>
      <c r="S52" s="8">
        <f t="shared" ref="S52:S53" si="2">+AVERAGE(H52:R52)</f>
        <v>98.87909090909092</v>
      </c>
      <c r="T52" s="8">
        <f>+SUM(H52:S52)</f>
        <v>1186.5490909090911</v>
      </c>
      <c r="U52" s="8"/>
      <c r="V52" s="8"/>
    </row>
    <row r="53" spans="1:22" hidden="1" outlineLevel="2" x14ac:dyDescent="0.2">
      <c r="A53" s="18">
        <v>100</v>
      </c>
      <c r="B53" s="18">
        <v>4000</v>
      </c>
      <c r="C53" s="18">
        <v>7300</v>
      </c>
      <c r="D53" s="18">
        <v>250</v>
      </c>
      <c r="E53" s="17" t="s">
        <v>31</v>
      </c>
      <c r="F53" s="17" t="s">
        <v>91</v>
      </c>
      <c r="G53" s="8">
        <v>560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18.61</v>
      </c>
      <c r="P53" s="8">
        <v>2.25</v>
      </c>
      <c r="Q53" s="8">
        <v>-16.260000000000002</v>
      </c>
      <c r="R53" s="8">
        <v>2.52</v>
      </c>
      <c r="S53" s="8">
        <f t="shared" si="2"/>
        <v>0.647272727272727</v>
      </c>
      <c r="T53" s="8">
        <f>+SUM(H53:S53)</f>
        <v>7.767272727272724</v>
      </c>
      <c r="U53" s="8"/>
      <c r="V53" s="8"/>
    </row>
    <row r="54" spans="1:22" outlineLevel="1" collapsed="1" x14ac:dyDescent="0.2">
      <c r="A54" s="18"/>
      <c r="B54" s="18"/>
      <c r="C54" s="18"/>
      <c r="D54" s="18"/>
      <c r="E54" s="17"/>
      <c r="F54" s="5" t="s">
        <v>106</v>
      </c>
      <c r="G54" s="8">
        <f>SUBTOTAL(9,G47:G53)</f>
        <v>14101</v>
      </c>
      <c r="H54" s="8">
        <f>SUBTOTAL(9,H47:H53)</f>
        <v>2944.64</v>
      </c>
      <c r="I54" s="8">
        <f>SUBTOTAL(9,I47:I53)</f>
        <v>4717.55</v>
      </c>
      <c r="J54" s="8">
        <f>SUBTOTAL(9,J47:J53)</f>
        <v>749.82</v>
      </c>
      <c r="K54" s="8">
        <f>SUBTOTAL(9,K47:K53)</f>
        <v>746.26</v>
      </c>
      <c r="L54" s="8">
        <f>SUBTOTAL(9,L47:L53)</f>
        <v>1210.27</v>
      </c>
      <c r="M54" s="8">
        <f>SUBTOTAL(9,M47:M53)</f>
        <v>905.56999999999994</v>
      </c>
      <c r="N54" s="8">
        <f>SUBTOTAL(9,N47:N53)</f>
        <v>1386.02</v>
      </c>
      <c r="O54" s="8">
        <f>SUBTOTAL(9,O47:O53)</f>
        <v>725.97</v>
      </c>
      <c r="P54" s="8">
        <f>SUBTOTAL(9,P47:P53)</f>
        <v>1057.25</v>
      </c>
      <c r="Q54" s="8">
        <f>SUBTOTAL(9,Q47:Q53)</f>
        <v>810.36</v>
      </c>
      <c r="R54" s="8">
        <f>SUBTOTAL(9,R47:R53)</f>
        <v>10157.060000000001</v>
      </c>
      <c r="S54" s="8">
        <f>SUBTOTAL(9,S47:S53)</f>
        <v>2092.0372727272725</v>
      </c>
      <c r="T54" s="8">
        <f>SUBTOTAL(9,T47:T53)</f>
        <v>27502.807272727277</v>
      </c>
      <c r="U54" s="8"/>
      <c r="V54" s="8"/>
    </row>
    <row r="55" spans="1:22" hidden="1" outlineLevel="2" x14ac:dyDescent="0.2">
      <c r="A55" s="18">
        <v>100</v>
      </c>
      <c r="B55" s="18">
        <v>4000</v>
      </c>
      <c r="C55" s="18">
        <v>7100</v>
      </c>
      <c r="D55" s="18">
        <v>790</v>
      </c>
      <c r="E55" s="17" t="s">
        <v>50</v>
      </c>
      <c r="F55" s="17" t="s">
        <v>50</v>
      </c>
      <c r="G55" s="8">
        <v>12053</v>
      </c>
      <c r="H55" s="8">
        <v>1004.42</v>
      </c>
      <c r="I55" s="8">
        <v>1004.41</v>
      </c>
      <c r="J55" s="8">
        <v>1004.42</v>
      </c>
      <c r="K55" s="8">
        <v>1004.42</v>
      </c>
      <c r="L55" s="8">
        <v>1004.41</v>
      </c>
      <c r="M55" s="8">
        <v>1004.42</v>
      </c>
      <c r="N55" s="8">
        <v>827.08</v>
      </c>
      <c r="O55" s="8">
        <v>979.09</v>
      </c>
      <c r="P55" s="8">
        <v>979.08</v>
      </c>
      <c r="Q55" s="8">
        <v>979.06</v>
      </c>
      <c r="R55" s="8">
        <v>1392.52</v>
      </c>
      <c r="S55" s="8">
        <f>+V55-SUM(H55:R55)</f>
        <v>1016.6700000000001</v>
      </c>
      <c r="T55" s="8">
        <f>+SUM(H55:S55)</f>
        <v>12200</v>
      </c>
      <c r="U55" s="8"/>
      <c r="V55" s="8">
        <v>12200</v>
      </c>
    </row>
    <row r="56" spans="1:22" outlineLevel="1" collapsed="1" x14ac:dyDescent="0.2">
      <c r="A56" s="18"/>
      <c r="B56" s="18"/>
      <c r="C56" s="18"/>
      <c r="D56" s="18"/>
      <c r="E56" s="17"/>
      <c r="F56" s="5" t="s">
        <v>107</v>
      </c>
      <c r="G56" s="8">
        <f>SUBTOTAL(9,G55:G55)</f>
        <v>12053</v>
      </c>
      <c r="H56" s="8">
        <f>SUBTOTAL(9,H55:H55)</f>
        <v>1004.42</v>
      </c>
      <c r="I56" s="8">
        <f>SUBTOTAL(9,I55:I55)</f>
        <v>1004.41</v>
      </c>
      <c r="J56" s="8">
        <f>SUBTOTAL(9,J55:J55)</f>
        <v>1004.42</v>
      </c>
      <c r="K56" s="8">
        <f>SUBTOTAL(9,K55:K55)</f>
        <v>1004.42</v>
      </c>
      <c r="L56" s="8">
        <f>SUBTOTAL(9,L55:L55)</f>
        <v>1004.41</v>
      </c>
      <c r="M56" s="8">
        <f>SUBTOTAL(9,M55:M55)</f>
        <v>1004.42</v>
      </c>
      <c r="N56" s="8">
        <f>SUBTOTAL(9,N55:N55)</f>
        <v>827.08</v>
      </c>
      <c r="O56" s="8">
        <f>SUBTOTAL(9,O55:O55)</f>
        <v>979.09</v>
      </c>
      <c r="P56" s="8">
        <f>SUBTOTAL(9,P55:P55)</f>
        <v>979.08</v>
      </c>
      <c r="Q56" s="8">
        <f>SUBTOTAL(9,Q55:Q55)</f>
        <v>979.06</v>
      </c>
      <c r="R56" s="8">
        <f>SUBTOTAL(9,R55:R55)</f>
        <v>1392.52</v>
      </c>
      <c r="S56" s="8">
        <f>SUBTOTAL(9,S55:S55)</f>
        <v>1016.6700000000001</v>
      </c>
      <c r="T56" s="8">
        <f>SUBTOTAL(9,T55:T55)</f>
        <v>12200</v>
      </c>
      <c r="U56" s="8"/>
      <c r="V56" s="8"/>
    </row>
    <row r="57" spans="1:22" hidden="1" outlineLevel="2" x14ac:dyDescent="0.2">
      <c r="A57" s="18">
        <v>100</v>
      </c>
      <c r="B57" s="18">
        <v>4000</v>
      </c>
      <c r="C57" s="18">
        <v>7800</v>
      </c>
      <c r="D57" s="18">
        <v>320</v>
      </c>
      <c r="E57" s="17" t="s">
        <v>62</v>
      </c>
      <c r="F57" s="17" t="s">
        <v>92</v>
      </c>
      <c r="G57" s="8">
        <v>1539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f>+SUM(H57:S57)</f>
        <v>0</v>
      </c>
      <c r="U57" s="8"/>
      <c r="V57" s="8"/>
    </row>
    <row r="58" spans="1:22" hidden="1" outlineLevel="2" x14ac:dyDescent="0.2">
      <c r="A58" s="18">
        <v>100</v>
      </c>
      <c r="B58" s="18">
        <v>4000</v>
      </c>
      <c r="C58" s="18">
        <v>7800</v>
      </c>
      <c r="D58" s="18">
        <v>350</v>
      </c>
      <c r="E58" s="17" t="s">
        <v>63</v>
      </c>
      <c r="F58" s="17" t="s">
        <v>92</v>
      </c>
      <c r="G58" s="8">
        <v>53026</v>
      </c>
      <c r="H58" s="8">
        <v>0</v>
      </c>
      <c r="I58" s="8">
        <v>2824.25</v>
      </c>
      <c r="J58" s="8">
        <v>1050</v>
      </c>
      <c r="K58" s="8">
        <v>8203</v>
      </c>
      <c r="L58" s="8">
        <v>0</v>
      </c>
      <c r="M58" s="8">
        <v>20021.5</v>
      </c>
      <c r="N58" s="8">
        <v>875</v>
      </c>
      <c r="O58" s="8">
        <v>5280</v>
      </c>
      <c r="P58" s="8">
        <v>3898</v>
      </c>
      <c r="Q58" s="8">
        <v>3450</v>
      </c>
      <c r="R58" s="8">
        <v>-223.25</v>
      </c>
      <c r="S58" s="8">
        <f>+-S59</f>
        <v>-4541.0800000000017</v>
      </c>
      <c r="T58" s="8">
        <f>+SUM(H58:S58)</f>
        <v>40837.42</v>
      </c>
      <c r="U58" s="8"/>
      <c r="V58" s="8"/>
    </row>
    <row r="59" spans="1:22" hidden="1" outlineLevel="2" x14ac:dyDescent="0.2">
      <c r="A59" s="18">
        <v>495</v>
      </c>
      <c r="B59" s="18">
        <v>4000</v>
      </c>
      <c r="C59" s="18">
        <v>7800</v>
      </c>
      <c r="D59" s="18">
        <v>350</v>
      </c>
      <c r="E59" s="17" t="s">
        <v>84</v>
      </c>
      <c r="F59" s="17" t="s">
        <v>92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350</v>
      </c>
      <c r="Q59" s="8">
        <v>170</v>
      </c>
      <c r="R59" s="8">
        <v>22286.92</v>
      </c>
      <c r="S59" s="8">
        <v>4541.0800000000017</v>
      </c>
      <c r="T59" s="8">
        <f>+SUM(H59:S59)</f>
        <v>27348</v>
      </c>
      <c r="U59" s="8"/>
      <c r="V59" s="8">
        <f>21748+5600</f>
        <v>27348</v>
      </c>
    </row>
    <row r="60" spans="1:22" hidden="1" outlineLevel="2" x14ac:dyDescent="0.2">
      <c r="A60" s="18">
        <v>100</v>
      </c>
      <c r="B60" s="18">
        <v>4000</v>
      </c>
      <c r="C60" s="18">
        <v>7800</v>
      </c>
      <c r="D60" s="18">
        <v>550</v>
      </c>
      <c r="E60" s="17" t="s">
        <v>64</v>
      </c>
      <c r="F60" s="17" t="s">
        <v>92</v>
      </c>
      <c r="G60" s="8">
        <v>75</v>
      </c>
      <c r="H60" s="8">
        <v>0</v>
      </c>
      <c r="I60" s="8">
        <v>0</v>
      </c>
      <c r="J60" s="8">
        <v>0</v>
      </c>
      <c r="K60" s="8">
        <v>0</v>
      </c>
      <c r="L60" s="8">
        <v>836.83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731.54</v>
      </c>
      <c r="S60" s="8">
        <f>+AVERAGE(H60:R60)</f>
        <v>142.57909090909089</v>
      </c>
      <c r="T60" s="8">
        <f>+SUM(H60:S60)</f>
        <v>1710.9490909090907</v>
      </c>
      <c r="U60" s="8"/>
      <c r="V60" s="8"/>
    </row>
    <row r="61" spans="1:22" outlineLevel="1" collapsed="1" x14ac:dyDescent="0.2">
      <c r="A61" s="18"/>
      <c r="B61" s="18"/>
      <c r="C61" s="18"/>
      <c r="D61" s="18"/>
      <c r="E61" s="17"/>
      <c r="F61" s="5" t="s">
        <v>108</v>
      </c>
      <c r="G61" s="8">
        <f>SUBTOTAL(9,G57:G60)</f>
        <v>54640</v>
      </c>
      <c r="H61" s="8">
        <f>SUBTOTAL(9,H57:H60)</f>
        <v>0</v>
      </c>
      <c r="I61" s="8">
        <f>SUBTOTAL(9,I57:I60)</f>
        <v>2824.25</v>
      </c>
      <c r="J61" s="8">
        <f>SUBTOTAL(9,J57:J60)</f>
        <v>1050</v>
      </c>
      <c r="K61" s="8">
        <f>SUBTOTAL(9,K57:K60)</f>
        <v>8203</v>
      </c>
      <c r="L61" s="8">
        <f>SUBTOTAL(9,L57:L60)</f>
        <v>836.83</v>
      </c>
      <c r="M61" s="8">
        <f>SUBTOTAL(9,M57:M60)</f>
        <v>20021.5</v>
      </c>
      <c r="N61" s="8">
        <f>SUBTOTAL(9,N57:N60)</f>
        <v>875</v>
      </c>
      <c r="O61" s="8">
        <f>SUBTOTAL(9,O57:O60)</f>
        <v>5280</v>
      </c>
      <c r="P61" s="8">
        <f>SUBTOTAL(9,P57:P60)</f>
        <v>4248</v>
      </c>
      <c r="Q61" s="8">
        <f>SUBTOTAL(9,Q57:Q60)</f>
        <v>3620</v>
      </c>
      <c r="R61" s="8">
        <f>SUBTOTAL(9,R57:R60)</f>
        <v>22795.21</v>
      </c>
      <c r="S61" s="8">
        <f>SUBTOTAL(9,S57:S60)</f>
        <v>142.57909090909089</v>
      </c>
      <c r="T61" s="8">
        <f>SUBTOTAL(9,T57:T60)</f>
        <v>69896.369090909095</v>
      </c>
      <c r="U61" s="8"/>
      <c r="V61" s="8"/>
    </row>
    <row r="62" spans="1:22" hidden="1" outlineLevel="2" x14ac:dyDescent="0.2">
      <c r="A62" s="18">
        <v>100</v>
      </c>
      <c r="B62" s="18">
        <v>4000</v>
      </c>
      <c r="C62" s="18">
        <v>7100</v>
      </c>
      <c r="D62" s="18">
        <v>320</v>
      </c>
      <c r="E62" s="17" t="s">
        <v>47</v>
      </c>
      <c r="F62" s="17" t="s">
        <v>54</v>
      </c>
      <c r="G62" s="8">
        <v>12670</v>
      </c>
      <c r="H62" s="8">
        <v>0</v>
      </c>
      <c r="I62" s="8">
        <v>3303.28</v>
      </c>
      <c r="J62" s="8">
        <v>0</v>
      </c>
      <c r="K62" s="8">
        <v>2093.31</v>
      </c>
      <c r="L62" s="8">
        <v>1046.67</v>
      </c>
      <c r="M62" s="8">
        <v>0</v>
      </c>
      <c r="N62" s="8">
        <v>0</v>
      </c>
      <c r="O62" s="8">
        <v>0</v>
      </c>
      <c r="P62" s="8">
        <v>1046.67</v>
      </c>
      <c r="Q62" s="8">
        <v>1046.67</v>
      </c>
      <c r="R62" s="8">
        <v>-452.57</v>
      </c>
      <c r="S62" s="8">
        <v>0</v>
      </c>
      <c r="T62" s="8">
        <f>+SUM(H62:S62)</f>
        <v>8084.0300000000007</v>
      </c>
      <c r="U62" s="8"/>
      <c r="V62" s="8"/>
    </row>
    <row r="63" spans="1:22" hidden="1" outlineLevel="2" x14ac:dyDescent="0.2">
      <c r="A63" s="18">
        <v>100</v>
      </c>
      <c r="B63" s="18">
        <v>4000</v>
      </c>
      <c r="C63" s="18">
        <v>7300</v>
      </c>
      <c r="D63" s="18">
        <v>320</v>
      </c>
      <c r="E63" s="17" t="s">
        <v>54</v>
      </c>
      <c r="F63" s="17" t="s">
        <v>54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1046.67</v>
      </c>
      <c r="N63" s="8">
        <v>1046.67</v>
      </c>
      <c r="O63" s="8">
        <v>1046.67</v>
      </c>
      <c r="P63" s="8">
        <v>0</v>
      </c>
      <c r="Q63" s="8">
        <v>0</v>
      </c>
      <c r="R63" s="8">
        <v>0</v>
      </c>
      <c r="S63" s="8">
        <v>0</v>
      </c>
      <c r="T63" s="8">
        <f>+SUM(H63:S63)</f>
        <v>3140.01</v>
      </c>
      <c r="U63" s="8"/>
      <c r="V63" s="8"/>
    </row>
    <row r="64" spans="1:22" hidden="1" outlineLevel="2" x14ac:dyDescent="0.2">
      <c r="A64" s="18">
        <v>100</v>
      </c>
      <c r="B64" s="18">
        <v>4000</v>
      </c>
      <c r="C64" s="18">
        <v>7900</v>
      </c>
      <c r="D64" s="18">
        <v>320</v>
      </c>
      <c r="E64" s="17" t="s">
        <v>65</v>
      </c>
      <c r="F64" s="17" t="s">
        <v>54</v>
      </c>
      <c r="G64" s="8">
        <v>1553</v>
      </c>
      <c r="H64" s="8">
        <v>0</v>
      </c>
      <c r="I64" s="8">
        <v>0</v>
      </c>
      <c r="J64" s="8">
        <v>0</v>
      </c>
      <c r="K64" s="8">
        <v>0</v>
      </c>
      <c r="L64" s="8">
        <v>1540.77</v>
      </c>
      <c r="M64" s="8">
        <v>1499.24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f>+SUM(H64:S64)</f>
        <v>3040.01</v>
      </c>
      <c r="U64" s="8"/>
      <c r="V64" s="8"/>
    </row>
    <row r="65" spans="1:22" outlineLevel="1" collapsed="1" x14ac:dyDescent="0.2">
      <c r="A65" s="18"/>
      <c r="B65" s="18"/>
      <c r="C65" s="18"/>
      <c r="D65" s="18"/>
      <c r="E65" s="17"/>
      <c r="F65" s="5" t="s">
        <v>109</v>
      </c>
      <c r="G65" s="8">
        <f>SUBTOTAL(9,G62:G64)</f>
        <v>14223</v>
      </c>
      <c r="H65" s="8">
        <f>SUBTOTAL(9,H62:H64)</f>
        <v>0</v>
      </c>
      <c r="I65" s="8">
        <f>SUBTOTAL(9,I62:I64)</f>
        <v>3303.28</v>
      </c>
      <c r="J65" s="8">
        <f>SUBTOTAL(9,J62:J64)</f>
        <v>0</v>
      </c>
      <c r="K65" s="8">
        <f>SUBTOTAL(9,K62:K64)</f>
        <v>2093.31</v>
      </c>
      <c r="L65" s="8">
        <f>SUBTOTAL(9,L62:L64)</f>
        <v>2587.44</v>
      </c>
      <c r="M65" s="8">
        <f>SUBTOTAL(9,M62:M64)</f>
        <v>2545.91</v>
      </c>
      <c r="N65" s="8">
        <f>SUBTOTAL(9,N62:N64)</f>
        <v>1046.67</v>
      </c>
      <c r="O65" s="8">
        <f>SUBTOTAL(9,O62:O64)</f>
        <v>1046.67</v>
      </c>
      <c r="P65" s="8">
        <f>SUBTOTAL(9,P62:P64)</f>
        <v>1046.67</v>
      </c>
      <c r="Q65" s="8">
        <f>SUBTOTAL(9,Q62:Q64)</f>
        <v>1046.67</v>
      </c>
      <c r="R65" s="8">
        <f>SUBTOTAL(9,R62:R64)</f>
        <v>-452.57</v>
      </c>
      <c r="S65" s="8">
        <f>SUBTOTAL(9,S62:S64)</f>
        <v>0</v>
      </c>
      <c r="T65" s="8">
        <f>SUBTOTAL(9,T62:T64)</f>
        <v>14264.050000000001</v>
      </c>
      <c r="U65" s="8"/>
      <c r="V65" s="8"/>
    </row>
    <row r="66" spans="1:22" hidden="1" outlineLevel="2" x14ac:dyDescent="0.2">
      <c r="A66" s="18">
        <v>100</v>
      </c>
      <c r="B66" s="18">
        <v>4000</v>
      </c>
      <c r="C66" s="18">
        <v>7400</v>
      </c>
      <c r="D66" s="18">
        <v>630</v>
      </c>
      <c r="E66" s="17" t="s">
        <v>59</v>
      </c>
      <c r="F66" s="17" t="s">
        <v>19</v>
      </c>
      <c r="G66" s="8">
        <v>5181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f>+G66/12</f>
        <v>431.75</v>
      </c>
      <c r="T66" s="8">
        <f>+SUM(H66:S66)</f>
        <v>431.75</v>
      </c>
      <c r="U66" s="8"/>
      <c r="V66" s="8"/>
    </row>
    <row r="67" spans="1:22" hidden="1" outlineLevel="2" x14ac:dyDescent="0.2">
      <c r="A67" s="18">
        <v>100</v>
      </c>
      <c r="B67" s="18">
        <v>4000</v>
      </c>
      <c r="C67" s="18">
        <v>5200</v>
      </c>
      <c r="D67" s="18">
        <v>640</v>
      </c>
      <c r="E67" s="17" t="s">
        <v>37</v>
      </c>
      <c r="F67" s="17" t="s">
        <v>19</v>
      </c>
      <c r="G67" s="8">
        <v>1222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199.99</v>
      </c>
      <c r="S67" s="8">
        <f t="shared" ref="S67:S70" si="3">+G67/12</f>
        <v>101.83333333333333</v>
      </c>
      <c r="T67" s="8">
        <f>+SUM(H67:S67)</f>
        <v>301.82333333333332</v>
      </c>
      <c r="U67" s="8"/>
      <c r="V67" s="8"/>
    </row>
    <row r="68" spans="1:22" hidden="1" outlineLevel="2" x14ac:dyDescent="0.2">
      <c r="A68" s="18">
        <v>100</v>
      </c>
      <c r="B68" s="18">
        <v>4000</v>
      </c>
      <c r="C68" s="18">
        <v>7900</v>
      </c>
      <c r="D68" s="18">
        <v>640</v>
      </c>
      <c r="E68" s="17" t="s">
        <v>72</v>
      </c>
      <c r="F68" s="17" t="s">
        <v>19</v>
      </c>
      <c r="G68" s="8">
        <v>2758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f t="shared" si="3"/>
        <v>229.83333333333334</v>
      </c>
      <c r="T68" s="8">
        <f>+SUM(H68:S68)</f>
        <v>229.83333333333334</v>
      </c>
      <c r="U68" s="8"/>
      <c r="V68" s="8"/>
    </row>
    <row r="69" spans="1:22" hidden="1" outlineLevel="2" x14ac:dyDescent="0.2">
      <c r="A69" s="18">
        <v>100</v>
      </c>
      <c r="B69" s="18">
        <v>4000</v>
      </c>
      <c r="C69" s="18">
        <v>5200</v>
      </c>
      <c r="D69" s="18">
        <v>642</v>
      </c>
      <c r="E69" s="17" t="s">
        <v>38</v>
      </c>
      <c r="F69" s="17" t="s">
        <v>19</v>
      </c>
      <c r="G69" s="8">
        <v>7298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f t="shared" si="3"/>
        <v>608.16666666666663</v>
      </c>
      <c r="T69" s="8">
        <f>+SUM(H69:S69)</f>
        <v>608.16666666666663</v>
      </c>
      <c r="U69" s="8"/>
      <c r="V69" s="8"/>
    </row>
    <row r="70" spans="1:22" hidden="1" outlineLevel="2" x14ac:dyDescent="0.2">
      <c r="A70" s="18">
        <v>100</v>
      </c>
      <c r="B70" s="18">
        <v>4000</v>
      </c>
      <c r="C70" s="18">
        <v>5200</v>
      </c>
      <c r="D70" s="18">
        <v>690</v>
      </c>
      <c r="E70" s="17" t="s">
        <v>39</v>
      </c>
      <c r="F70" s="17" t="s">
        <v>19</v>
      </c>
      <c r="G70" s="8">
        <v>232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f t="shared" si="3"/>
        <v>19.333333333333332</v>
      </c>
      <c r="T70" s="8">
        <f>+SUM(H70:S70)</f>
        <v>19.333333333333332</v>
      </c>
      <c r="U70" s="8"/>
      <c r="V70" s="8"/>
    </row>
    <row r="71" spans="1:22" outlineLevel="1" collapsed="1" x14ac:dyDescent="0.2">
      <c r="A71" s="18"/>
      <c r="B71" s="18"/>
      <c r="C71" s="18"/>
      <c r="D71" s="18"/>
      <c r="E71" s="17"/>
      <c r="F71" s="5" t="s">
        <v>110</v>
      </c>
      <c r="G71" s="8">
        <f>SUBTOTAL(9,G66:G70)</f>
        <v>16691</v>
      </c>
      <c r="H71" s="8">
        <f>SUBTOTAL(9,H66:H70)</f>
        <v>0</v>
      </c>
      <c r="I71" s="8">
        <f>SUBTOTAL(9,I66:I70)</f>
        <v>0</v>
      </c>
      <c r="J71" s="8">
        <f>SUBTOTAL(9,J66:J70)</f>
        <v>0</v>
      </c>
      <c r="K71" s="8">
        <f>SUBTOTAL(9,K66:K70)</f>
        <v>0</v>
      </c>
      <c r="L71" s="8">
        <f>SUBTOTAL(9,L66:L70)</f>
        <v>0</v>
      </c>
      <c r="M71" s="8">
        <f>SUBTOTAL(9,M66:M70)</f>
        <v>0</v>
      </c>
      <c r="N71" s="8">
        <f>SUBTOTAL(9,N66:N70)</f>
        <v>0</v>
      </c>
      <c r="O71" s="8">
        <f>SUBTOTAL(9,O66:O70)</f>
        <v>0</v>
      </c>
      <c r="P71" s="8">
        <f>SUBTOTAL(9,P66:P70)</f>
        <v>0</v>
      </c>
      <c r="Q71" s="8">
        <f>SUBTOTAL(9,Q66:Q70)</f>
        <v>0</v>
      </c>
      <c r="R71" s="8">
        <f>SUBTOTAL(9,R66:R70)</f>
        <v>199.99</v>
      </c>
      <c r="S71" s="8">
        <f>SUBTOTAL(9,S66:S70)</f>
        <v>1390.9166666666667</v>
      </c>
      <c r="T71" s="8">
        <f>SUBTOTAL(9,T66:T70)</f>
        <v>1590.9066666666665</v>
      </c>
      <c r="U71" s="8"/>
      <c r="V71" s="8"/>
    </row>
    <row r="72" spans="1:22" hidden="1" outlineLevel="2" x14ac:dyDescent="0.2">
      <c r="A72" s="18">
        <v>100</v>
      </c>
      <c r="B72" s="18">
        <v>4000</v>
      </c>
      <c r="C72" s="18">
        <v>7400</v>
      </c>
      <c r="D72" s="18">
        <v>360</v>
      </c>
      <c r="E72" s="17" t="s">
        <v>58</v>
      </c>
      <c r="F72" s="17" t="s">
        <v>93</v>
      </c>
      <c r="G72" s="8">
        <v>21000</v>
      </c>
      <c r="H72" s="8">
        <v>1750</v>
      </c>
      <c r="I72" s="8">
        <v>1750</v>
      </c>
      <c r="J72" s="8">
        <v>1750</v>
      </c>
      <c r="K72" s="8">
        <v>1750</v>
      </c>
      <c r="L72" s="8">
        <v>1750</v>
      </c>
      <c r="M72" s="8">
        <v>1750</v>
      </c>
      <c r="N72" s="8">
        <v>1750</v>
      </c>
      <c r="O72" s="8">
        <v>1750</v>
      </c>
      <c r="P72" s="8">
        <v>1750</v>
      </c>
      <c r="Q72" s="8">
        <v>1750</v>
      </c>
      <c r="R72" s="8">
        <v>1750</v>
      </c>
      <c r="S72" s="8">
        <f>+R72</f>
        <v>1750</v>
      </c>
      <c r="T72" s="8">
        <f>+SUM(H72:S72)</f>
        <v>21000</v>
      </c>
      <c r="U72" s="8"/>
      <c r="V72" s="8"/>
    </row>
    <row r="73" spans="1:22" outlineLevel="1" collapsed="1" x14ac:dyDescent="0.2">
      <c r="A73" s="18"/>
      <c r="B73" s="18"/>
      <c r="C73" s="18"/>
      <c r="D73" s="18"/>
      <c r="E73" s="17"/>
      <c r="F73" s="5" t="s">
        <v>111</v>
      </c>
      <c r="G73" s="8">
        <f>SUBTOTAL(9,G72:G72)</f>
        <v>21000</v>
      </c>
      <c r="H73" s="8">
        <f>SUBTOTAL(9,H72:H72)</f>
        <v>1750</v>
      </c>
      <c r="I73" s="8">
        <f>SUBTOTAL(9,I72:I72)</f>
        <v>1750</v>
      </c>
      <c r="J73" s="8">
        <f>SUBTOTAL(9,J72:J72)</f>
        <v>1750</v>
      </c>
      <c r="K73" s="8">
        <f>SUBTOTAL(9,K72:K72)</f>
        <v>1750</v>
      </c>
      <c r="L73" s="8">
        <f>SUBTOTAL(9,L72:L72)</f>
        <v>1750</v>
      </c>
      <c r="M73" s="8">
        <f>SUBTOTAL(9,M72:M72)</f>
        <v>1750</v>
      </c>
      <c r="N73" s="8">
        <f>SUBTOTAL(9,N72:N72)</f>
        <v>1750</v>
      </c>
      <c r="O73" s="8">
        <f>SUBTOTAL(9,O72:O72)</f>
        <v>1750</v>
      </c>
      <c r="P73" s="8">
        <f>SUBTOTAL(9,P72:P72)</f>
        <v>1750</v>
      </c>
      <c r="Q73" s="8">
        <f>SUBTOTAL(9,Q72:Q72)</f>
        <v>1750</v>
      </c>
      <c r="R73" s="8">
        <f>SUBTOTAL(9,R72:R72)</f>
        <v>1750</v>
      </c>
      <c r="S73" s="8">
        <f>SUBTOTAL(9,S72:S72)</f>
        <v>1750</v>
      </c>
      <c r="T73" s="8">
        <f>SUBTOTAL(9,T72:T72)</f>
        <v>21000</v>
      </c>
      <c r="U73" s="8"/>
      <c r="V73" s="8"/>
    </row>
    <row r="74" spans="1:22" hidden="1" outlineLevel="2" x14ac:dyDescent="0.2">
      <c r="A74" s="18">
        <v>100</v>
      </c>
      <c r="B74" s="18">
        <v>4000</v>
      </c>
      <c r="C74" s="18">
        <v>7900</v>
      </c>
      <c r="D74" s="18">
        <v>360</v>
      </c>
      <c r="E74" s="17" t="s">
        <v>66</v>
      </c>
      <c r="F74" s="17" t="s">
        <v>94</v>
      </c>
      <c r="G74" s="8">
        <v>1576</v>
      </c>
      <c r="H74" s="8">
        <v>0</v>
      </c>
      <c r="I74" s="8">
        <v>0</v>
      </c>
      <c r="J74" s="8">
        <v>360</v>
      </c>
      <c r="K74" s="8">
        <v>120</v>
      </c>
      <c r="L74" s="8">
        <v>0</v>
      </c>
      <c r="M74" s="8">
        <v>0</v>
      </c>
      <c r="N74" s="8">
        <v>0</v>
      </c>
      <c r="O74" s="8">
        <v>360</v>
      </c>
      <c r="P74" s="8">
        <v>0</v>
      </c>
      <c r="Q74" s="8">
        <v>250</v>
      </c>
      <c r="R74" s="8">
        <v>0</v>
      </c>
      <c r="S74" s="8">
        <f>+AVERAGE(H74:R74)</f>
        <v>99.090909090909093</v>
      </c>
      <c r="T74" s="8">
        <f>+SUM(H74:S74)</f>
        <v>1189.090909090909</v>
      </c>
      <c r="U74" s="8"/>
      <c r="V74" s="8"/>
    </row>
    <row r="75" spans="1:22" hidden="1" outlineLevel="2" x14ac:dyDescent="0.2">
      <c r="A75" s="18">
        <v>100</v>
      </c>
      <c r="B75" s="18">
        <v>4000</v>
      </c>
      <c r="C75" s="18">
        <v>7900</v>
      </c>
      <c r="D75" s="18">
        <v>370</v>
      </c>
      <c r="E75" s="17" t="s">
        <v>67</v>
      </c>
      <c r="F75" s="17" t="s">
        <v>94</v>
      </c>
      <c r="G75" s="8">
        <v>3056</v>
      </c>
      <c r="H75" s="8">
        <v>0</v>
      </c>
      <c r="I75" s="8">
        <v>1389.95</v>
      </c>
      <c r="J75" s="8">
        <v>606.6</v>
      </c>
      <c r="K75" s="8">
        <v>602.59</v>
      </c>
      <c r="L75" s="8">
        <v>394.52</v>
      </c>
      <c r="M75" s="8">
        <v>453.09</v>
      </c>
      <c r="N75" s="8">
        <v>267.52999999999997</v>
      </c>
      <c r="O75" s="8">
        <v>265.32</v>
      </c>
      <c r="P75" s="8">
        <v>488.87</v>
      </c>
      <c r="Q75" s="8">
        <v>481.99</v>
      </c>
      <c r="R75" s="8">
        <v>352.72</v>
      </c>
      <c r="S75" s="8">
        <f t="shared" ref="S75:S79" si="4">+AVERAGE(H75:R75)</f>
        <v>482.10727272727286</v>
      </c>
      <c r="T75" s="8">
        <f>+SUM(H75:S75)</f>
        <v>5785.2872727272743</v>
      </c>
      <c r="U75" s="8"/>
      <c r="V75" s="8"/>
    </row>
    <row r="76" spans="1:22" hidden="1" outlineLevel="2" x14ac:dyDescent="0.2">
      <c r="A76" s="18">
        <v>100</v>
      </c>
      <c r="B76" s="18">
        <v>4000</v>
      </c>
      <c r="C76" s="18">
        <v>7900</v>
      </c>
      <c r="D76" s="18">
        <v>380</v>
      </c>
      <c r="E76" s="17" t="s">
        <v>68</v>
      </c>
      <c r="F76" s="17" t="s">
        <v>94</v>
      </c>
      <c r="G76" s="8">
        <v>2628</v>
      </c>
      <c r="H76" s="8">
        <v>0</v>
      </c>
      <c r="I76" s="8">
        <v>838.75</v>
      </c>
      <c r="J76" s="8">
        <v>306.77</v>
      </c>
      <c r="K76" s="8">
        <v>0</v>
      </c>
      <c r="L76" s="8">
        <v>297.60000000000002</v>
      </c>
      <c r="M76" s="8">
        <v>331.64</v>
      </c>
      <c r="N76" s="8">
        <v>140.91</v>
      </c>
      <c r="O76" s="8">
        <v>0</v>
      </c>
      <c r="P76" s="8">
        <v>147.66</v>
      </c>
      <c r="Q76" s="8">
        <v>344.72</v>
      </c>
      <c r="R76" s="8">
        <v>206</v>
      </c>
      <c r="S76" s="8">
        <f t="shared" si="4"/>
        <v>237.6409090909091</v>
      </c>
      <c r="T76" s="8">
        <f>+SUM(H76:S76)</f>
        <v>2851.6909090909094</v>
      </c>
      <c r="U76" s="8"/>
      <c r="V76" s="8"/>
    </row>
    <row r="77" spans="1:22" hidden="1" outlineLevel="2" x14ac:dyDescent="0.2">
      <c r="A77" s="18">
        <v>100</v>
      </c>
      <c r="B77" s="18">
        <v>4000</v>
      </c>
      <c r="C77" s="18">
        <v>7900</v>
      </c>
      <c r="D77" s="18">
        <v>390</v>
      </c>
      <c r="E77" s="17" t="s">
        <v>69</v>
      </c>
      <c r="F77" s="17" t="s">
        <v>94</v>
      </c>
      <c r="G77" s="8">
        <v>565</v>
      </c>
      <c r="H77" s="8">
        <v>714.36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f t="shared" si="4"/>
        <v>64.941818181818178</v>
      </c>
      <c r="T77" s="8">
        <f>+SUM(H77:S77)</f>
        <v>779.30181818181813</v>
      </c>
      <c r="U77" s="8"/>
      <c r="V77" s="8"/>
    </row>
    <row r="78" spans="1:22" hidden="1" outlineLevel="2" x14ac:dyDescent="0.2">
      <c r="A78" s="18">
        <v>100</v>
      </c>
      <c r="B78" s="18">
        <v>4000</v>
      </c>
      <c r="C78" s="18">
        <v>7900</v>
      </c>
      <c r="D78" s="18">
        <v>430</v>
      </c>
      <c r="E78" s="17" t="s">
        <v>70</v>
      </c>
      <c r="F78" s="17" t="s">
        <v>94</v>
      </c>
      <c r="G78" s="8">
        <v>7149</v>
      </c>
      <c r="H78" s="8">
        <v>53.51</v>
      </c>
      <c r="I78" s="8">
        <v>567.94000000000005</v>
      </c>
      <c r="J78" s="8">
        <v>601.63</v>
      </c>
      <c r="K78" s="8">
        <v>671.96</v>
      </c>
      <c r="L78" s="8">
        <v>393.52</v>
      </c>
      <c r="M78" s="8">
        <v>542.91999999999996</v>
      </c>
      <c r="N78" s="8">
        <v>561.05999999999995</v>
      </c>
      <c r="O78" s="8">
        <v>690.58</v>
      </c>
      <c r="P78" s="8">
        <v>795.66</v>
      </c>
      <c r="Q78" s="8">
        <v>503.35</v>
      </c>
      <c r="R78" s="8">
        <v>395.85</v>
      </c>
      <c r="S78" s="8">
        <f t="shared" si="4"/>
        <v>525.27090909090919</v>
      </c>
      <c r="T78" s="8">
        <f>+SUM(H78:S78)</f>
        <v>6303.2509090909098</v>
      </c>
      <c r="U78" s="8"/>
      <c r="V78" s="8"/>
    </row>
    <row r="79" spans="1:22" hidden="1" outlineLevel="2" x14ac:dyDescent="0.2">
      <c r="A79" s="18">
        <v>100</v>
      </c>
      <c r="B79" s="18">
        <v>4000</v>
      </c>
      <c r="C79" s="18">
        <v>7900</v>
      </c>
      <c r="D79" s="18">
        <v>510</v>
      </c>
      <c r="E79" s="17" t="s">
        <v>71</v>
      </c>
      <c r="F79" s="17" t="s">
        <v>94</v>
      </c>
      <c r="G79" s="8">
        <v>2453</v>
      </c>
      <c r="H79" s="8">
        <v>0</v>
      </c>
      <c r="I79" s="8">
        <v>98.78</v>
      </c>
      <c r="J79" s="8">
        <v>620.79</v>
      </c>
      <c r="K79" s="8">
        <v>132.32</v>
      </c>
      <c r="L79" s="8">
        <v>246.68</v>
      </c>
      <c r="M79" s="8">
        <v>35.64</v>
      </c>
      <c r="N79" s="8">
        <v>109.5</v>
      </c>
      <c r="O79" s="8">
        <v>142.91999999999999</v>
      </c>
      <c r="P79" s="8">
        <v>865.32</v>
      </c>
      <c r="Q79" s="8">
        <v>83.34</v>
      </c>
      <c r="R79" s="8">
        <v>279.92</v>
      </c>
      <c r="S79" s="8">
        <f t="shared" si="4"/>
        <v>237.74636363636367</v>
      </c>
      <c r="T79" s="8">
        <f>+SUM(H79:S79)</f>
        <v>2852.9563636363641</v>
      </c>
      <c r="U79" s="8"/>
      <c r="V79" s="8"/>
    </row>
    <row r="80" spans="1:22" hidden="1" outlineLevel="2" x14ac:dyDescent="0.2">
      <c r="A80" s="18">
        <v>100</v>
      </c>
      <c r="B80" s="18">
        <v>4000</v>
      </c>
      <c r="C80" s="18">
        <v>8100</v>
      </c>
      <c r="D80" s="18">
        <v>350</v>
      </c>
      <c r="E80" s="17" t="s">
        <v>73</v>
      </c>
      <c r="F80" s="17" t="s">
        <v>94</v>
      </c>
      <c r="G80" s="8">
        <v>11819</v>
      </c>
      <c r="H80" s="8">
        <v>1233.29</v>
      </c>
      <c r="I80" s="8">
        <v>6276.97</v>
      </c>
      <c r="J80" s="8">
        <v>1090.5999999999999</v>
      </c>
      <c r="K80" s="8">
        <v>60</v>
      </c>
      <c r="L80" s="8">
        <v>0</v>
      </c>
      <c r="M80" s="8">
        <v>0</v>
      </c>
      <c r="N80" s="8">
        <v>0</v>
      </c>
      <c r="O80" s="8">
        <v>6.39</v>
      </c>
      <c r="P80" s="8">
        <v>0</v>
      </c>
      <c r="Q80" s="8">
        <v>0</v>
      </c>
      <c r="R80" s="8">
        <v>892.97</v>
      </c>
      <c r="S80" s="8">
        <f>+AVERAGE(H80:R80)</f>
        <v>869.11090909090899</v>
      </c>
      <c r="T80" s="8">
        <f>+SUM(H80:S80)</f>
        <v>10429.330909090908</v>
      </c>
      <c r="U80" s="8"/>
      <c r="V80" s="8"/>
    </row>
    <row r="81" spans="1:22" outlineLevel="1" collapsed="1" x14ac:dyDescent="0.2">
      <c r="A81" s="18"/>
      <c r="B81" s="18"/>
      <c r="C81" s="18"/>
      <c r="D81" s="18"/>
      <c r="E81" s="17"/>
      <c r="F81" s="5" t="s">
        <v>112</v>
      </c>
      <c r="G81" s="8">
        <f>SUBTOTAL(9,G74:G80)</f>
        <v>29246</v>
      </c>
      <c r="H81" s="8">
        <f>SUBTOTAL(9,H74:H80)</f>
        <v>2001.1599999999999</v>
      </c>
      <c r="I81" s="8">
        <f>SUBTOTAL(9,I74:I80)</f>
        <v>9172.39</v>
      </c>
      <c r="J81" s="8">
        <f>SUBTOTAL(9,J74:J80)</f>
        <v>3586.39</v>
      </c>
      <c r="K81" s="8">
        <f>SUBTOTAL(9,K74:K80)</f>
        <v>1586.8700000000001</v>
      </c>
      <c r="L81" s="8">
        <f>SUBTOTAL(9,L74:L80)</f>
        <v>1332.32</v>
      </c>
      <c r="M81" s="8">
        <f>SUBTOTAL(9,M74:M80)</f>
        <v>1363.2900000000002</v>
      </c>
      <c r="N81" s="8">
        <f>SUBTOTAL(9,N74:N80)</f>
        <v>1079</v>
      </c>
      <c r="O81" s="8">
        <f>SUBTOTAL(9,O74:O80)</f>
        <v>1465.2100000000003</v>
      </c>
      <c r="P81" s="8">
        <f>SUBTOTAL(9,P74:P80)</f>
        <v>2297.5100000000002</v>
      </c>
      <c r="Q81" s="8">
        <f>SUBTOTAL(9,Q74:Q80)</f>
        <v>1663.3999999999999</v>
      </c>
      <c r="R81" s="8">
        <f>SUBTOTAL(9,R74:R80)</f>
        <v>2127.46</v>
      </c>
      <c r="S81" s="8">
        <f>SUBTOTAL(9,S74:S80)</f>
        <v>2515.909090909091</v>
      </c>
      <c r="T81" s="8">
        <f>SUBTOTAL(9,T74:T80)</f>
        <v>30190.909090909088</v>
      </c>
      <c r="U81" s="8"/>
      <c r="V81" s="8"/>
    </row>
    <row r="82" spans="1:22" hidden="1" outlineLevel="2" x14ac:dyDescent="0.2">
      <c r="A82" s="18">
        <v>100</v>
      </c>
      <c r="B82" s="18">
        <v>4000</v>
      </c>
      <c r="C82" s="18">
        <v>5200</v>
      </c>
      <c r="D82" s="18">
        <v>310</v>
      </c>
      <c r="E82" s="17" t="s">
        <v>32</v>
      </c>
      <c r="F82" s="17" t="s">
        <v>95</v>
      </c>
      <c r="G82" s="8">
        <v>38142</v>
      </c>
      <c r="H82" s="8">
        <v>1819.72</v>
      </c>
      <c r="I82" s="8">
        <v>2130.33</v>
      </c>
      <c r="J82" s="8">
        <v>1930</v>
      </c>
      <c r="K82" s="8">
        <v>4276</v>
      </c>
      <c r="L82" s="8">
        <v>1502</v>
      </c>
      <c r="M82" s="8">
        <v>5729.7</v>
      </c>
      <c r="N82" s="8">
        <v>1744</v>
      </c>
      <c r="O82" s="8">
        <v>3229</v>
      </c>
      <c r="P82" s="8">
        <v>1057</v>
      </c>
      <c r="Q82" s="8">
        <v>-2342</v>
      </c>
      <c r="R82" s="8">
        <v>2351.15</v>
      </c>
      <c r="S82" s="8">
        <f>+-S83</f>
        <v>-10591.05</v>
      </c>
      <c r="T82" s="8">
        <f>+SUM(H82:S82)</f>
        <v>12835.850000000002</v>
      </c>
      <c r="U82" s="8"/>
      <c r="V82" s="8"/>
    </row>
    <row r="83" spans="1:22" hidden="1" outlineLevel="2" x14ac:dyDescent="0.2">
      <c r="A83" s="18">
        <v>495</v>
      </c>
      <c r="B83" s="18">
        <v>4000</v>
      </c>
      <c r="C83" s="18">
        <v>5900</v>
      </c>
      <c r="D83" s="18">
        <v>310</v>
      </c>
      <c r="E83" s="17" t="s">
        <v>81</v>
      </c>
      <c r="F83" s="17" t="s">
        <v>95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1310</v>
      </c>
      <c r="Q83" s="8">
        <v>6125</v>
      </c>
      <c r="R83" s="8">
        <v>4500.5</v>
      </c>
      <c r="S83" s="8">
        <v>10591.05</v>
      </c>
      <c r="T83" s="8">
        <f>+SUM(H83:S83)</f>
        <v>22526.55</v>
      </c>
      <c r="U83" s="8"/>
      <c r="V83" s="8">
        <f>4000+2250+25376+10500+1800+378+1920-V97-V84</f>
        <v>22526.55</v>
      </c>
    </row>
    <row r="84" spans="1:22" hidden="1" outlineLevel="2" x14ac:dyDescent="0.2">
      <c r="A84" s="18">
        <v>495</v>
      </c>
      <c r="B84" s="18">
        <v>4000</v>
      </c>
      <c r="C84" s="18">
        <v>6130</v>
      </c>
      <c r="D84" s="18">
        <v>310</v>
      </c>
      <c r="E84" s="17" t="s">
        <v>83</v>
      </c>
      <c r="F84" s="17" t="s">
        <v>95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612.83000000000004</v>
      </c>
      <c r="Q84" s="8">
        <v>612.83000000000004</v>
      </c>
      <c r="R84" s="8">
        <v>612.83000000000004</v>
      </c>
      <c r="S84" s="8">
        <f>+R84</f>
        <v>612.83000000000004</v>
      </c>
      <c r="T84" s="8">
        <f>+SUM(H84:S84)</f>
        <v>2451.3200000000002</v>
      </c>
      <c r="U84" s="8"/>
      <c r="V84" s="8">
        <v>2451.3200000000002</v>
      </c>
    </row>
    <row r="85" spans="1:22" hidden="1" outlineLevel="2" x14ac:dyDescent="0.2">
      <c r="A85" s="18">
        <v>100</v>
      </c>
      <c r="B85" s="18">
        <v>4000</v>
      </c>
      <c r="C85" s="18">
        <v>6400</v>
      </c>
      <c r="D85" s="18">
        <v>310</v>
      </c>
      <c r="E85" s="17" t="s">
        <v>44</v>
      </c>
      <c r="F85" s="17" t="s">
        <v>95</v>
      </c>
      <c r="G85" s="8">
        <v>984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978</v>
      </c>
      <c r="Q85" s="8">
        <v>0</v>
      </c>
      <c r="R85" s="8">
        <v>5520</v>
      </c>
      <c r="S85" s="8">
        <v>0</v>
      </c>
      <c r="T85" s="8">
        <f>+SUM(H85:S85)</f>
        <v>6498</v>
      </c>
      <c r="U85" s="8"/>
      <c r="V85" s="8"/>
    </row>
    <row r="86" spans="1:22" hidden="1" outlineLevel="2" x14ac:dyDescent="0.2">
      <c r="A86" s="18">
        <v>100</v>
      </c>
      <c r="B86" s="18">
        <v>4000</v>
      </c>
      <c r="C86" s="18">
        <v>7100</v>
      </c>
      <c r="D86" s="18">
        <v>310</v>
      </c>
      <c r="E86" s="17" t="s">
        <v>46</v>
      </c>
      <c r="F86" s="17" t="s">
        <v>95</v>
      </c>
      <c r="G86" s="8">
        <v>12120</v>
      </c>
      <c r="H86" s="8">
        <v>0</v>
      </c>
      <c r="I86" s="8">
        <v>0</v>
      </c>
      <c r="J86" s="8">
        <v>7500</v>
      </c>
      <c r="K86" s="8">
        <v>0</v>
      </c>
      <c r="L86" s="8">
        <v>500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100</v>
      </c>
      <c r="T86" s="8">
        <f>+SUM(H86:S86)</f>
        <v>8100</v>
      </c>
      <c r="U86" s="8"/>
      <c r="V86" s="8"/>
    </row>
    <row r="87" spans="1:22" hidden="1" outlineLevel="2" x14ac:dyDescent="0.2">
      <c r="A87" s="18">
        <v>100</v>
      </c>
      <c r="B87" s="18">
        <v>4000</v>
      </c>
      <c r="C87" s="18">
        <v>7300</v>
      </c>
      <c r="D87" s="18">
        <v>310</v>
      </c>
      <c r="E87" s="17" t="s">
        <v>32</v>
      </c>
      <c r="F87" s="17" t="s">
        <v>95</v>
      </c>
      <c r="G87" s="8">
        <v>303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f>+G87/12</f>
        <v>25.25</v>
      </c>
      <c r="T87" s="8">
        <f>+SUM(H87:S87)</f>
        <v>25.25</v>
      </c>
      <c r="U87" s="8"/>
      <c r="V87" s="8"/>
    </row>
    <row r="88" spans="1:22" hidden="1" outlineLevel="2" x14ac:dyDescent="0.2">
      <c r="A88" s="18">
        <v>100</v>
      </c>
      <c r="B88" s="18">
        <v>4000</v>
      </c>
      <c r="C88" s="18">
        <v>7500</v>
      </c>
      <c r="D88" s="18">
        <v>310</v>
      </c>
      <c r="E88" s="17" t="s">
        <v>60</v>
      </c>
      <c r="F88" s="17" t="s">
        <v>95</v>
      </c>
      <c r="G88" s="8">
        <v>28382</v>
      </c>
      <c r="H88" s="8">
        <v>273.81</v>
      </c>
      <c r="I88" s="8">
        <v>747.93</v>
      </c>
      <c r="J88" s="8">
        <v>2252.4899999999998</v>
      </c>
      <c r="K88" s="8">
        <v>799.65</v>
      </c>
      <c r="L88" s="8">
        <v>1995.63</v>
      </c>
      <c r="M88" s="8">
        <v>6056.07</v>
      </c>
      <c r="N88" s="8">
        <v>1574.73</v>
      </c>
      <c r="O88" s="8">
        <v>1462.35</v>
      </c>
      <c r="P88" s="8">
        <v>2367.84</v>
      </c>
      <c r="Q88" s="8">
        <v>147.69</v>
      </c>
      <c r="R88" s="8">
        <v>1940.94</v>
      </c>
      <c r="S88" s="8">
        <f>+V88-SUM(H88:R88)</f>
        <v>3376.8390000000036</v>
      </c>
      <c r="T88" s="8">
        <f>+SUM(H88:S88)</f>
        <v>22995.969000000001</v>
      </c>
      <c r="U88" s="8"/>
      <c r="V88" s="8">
        <f>+(((T9-T55)*0.03)+(T20*0.05))</f>
        <v>22995.969000000001</v>
      </c>
    </row>
    <row r="89" spans="1:22" hidden="1" outlineLevel="2" x14ac:dyDescent="0.2">
      <c r="A89" s="18">
        <v>100</v>
      </c>
      <c r="B89" s="18">
        <v>4000</v>
      </c>
      <c r="C89" s="18">
        <v>7500</v>
      </c>
      <c r="D89" s="18">
        <v>311</v>
      </c>
      <c r="E89" s="17" t="s">
        <v>61</v>
      </c>
      <c r="F89" s="17" t="s">
        <v>95</v>
      </c>
      <c r="G89" s="8">
        <v>5098</v>
      </c>
      <c r="H89" s="8">
        <v>0</v>
      </c>
      <c r="I89" s="8">
        <v>0</v>
      </c>
      <c r="J89" s="8">
        <v>1017.86</v>
      </c>
      <c r="K89" s="8">
        <v>0</v>
      </c>
      <c r="L89" s="8">
        <v>0</v>
      </c>
      <c r="M89" s="8">
        <v>1244.5</v>
      </c>
      <c r="N89" s="8">
        <v>0</v>
      </c>
      <c r="O89" s="8">
        <v>0</v>
      </c>
      <c r="P89" s="8">
        <v>1213.1400000000001</v>
      </c>
      <c r="Q89" s="8">
        <v>0</v>
      </c>
      <c r="R89" s="8">
        <v>0</v>
      </c>
      <c r="S89" s="8">
        <f>+P89</f>
        <v>1213.1400000000001</v>
      </c>
      <c r="T89" s="8">
        <f>+SUM(H89:S89)</f>
        <v>4688.6400000000003</v>
      </c>
      <c r="U89" s="8"/>
      <c r="V89" s="8"/>
    </row>
    <row r="90" spans="1:22" outlineLevel="1" collapsed="1" x14ac:dyDescent="0.2">
      <c r="A90" s="18"/>
      <c r="B90" s="18"/>
      <c r="C90" s="18"/>
      <c r="D90" s="18"/>
      <c r="E90" s="17"/>
      <c r="F90" s="5" t="s">
        <v>113</v>
      </c>
      <c r="G90" s="8">
        <f>SUBTOTAL(9,G82:G89)</f>
        <v>85029</v>
      </c>
      <c r="H90" s="8">
        <f>SUBTOTAL(9,H82:H89)</f>
        <v>2093.5300000000002</v>
      </c>
      <c r="I90" s="8">
        <f>SUBTOTAL(9,I82:I89)</f>
        <v>2878.2599999999998</v>
      </c>
      <c r="J90" s="8">
        <f>SUBTOTAL(9,J82:J89)</f>
        <v>12700.35</v>
      </c>
      <c r="K90" s="8">
        <f>SUBTOTAL(9,K82:K89)</f>
        <v>5075.6499999999996</v>
      </c>
      <c r="L90" s="8">
        <f>SUBTOTAL(9,L82:L89)</f>
        <v>3997.63</v>
      </c>
      <c r="M90" s="8">
        <f>SUBTOTAL(9,M82:M89)</f>
        <v>13030.27</v>
      </c>
      <c r="N90" s="8">
        <f>SUBTOTAL(9,N82:N89)</f>
        <v>3318.73</v>
      </c>
      <c r="O90" s="8">
        <f>SUBTOTAL(9,O82:O89)</f>
        <v>4691.3500000000004</v>
      </c>
      <c r="P90" s="8">
        <f>SUBTOTAL(9,P82:P89)</f>
        <v>7538.81</v>
      </c>
      <c r="Q90" s="8">
        <f>SUBTOTAL(9,Q82:Q89)</f>
        <v>4543.5199999999995</v>
      </c>
      <c r="R90" s="8">
        <f>SUBTOTAL(9,R82:R89)</f>
        <v>14925.42</v>
      </c>
      <c r="S90" s="8">
        <f>SUBTOTAL(9,S82:S89)</f>
        <v>5328.0590000000038</v>
      </c>
      <c r="T90" s="8">
        <f>SUBTOTAL(9,T82:T89)</f>
        <v>80121.578999999998</v>
      </c>
      <c r="U90" s="8"/>
      <c r="V90" s="8"/>
    </row>
    <row r="91" spans="1:22" hidden="1" outlineLevel="2" x14ac:dyDescent="0.2">
      <c r="A91" s="18">
        <v>100</v>
      </c>
      <c r="B91" s="18">
        <v>4000</v>
      </c>
      <c r="C91" s="18">
        <v>5200</v>
      </c>
      <c r="D91" s="18">
        <v>315</v>
      </c>
      <c r="E91" s="17" t="s">
        <v>22</v>
      </c>
      <c r="F91" s="17" t="s">
        <v>96</v>
      </c>
      <c r="G91" s="8">
        <v>631</v>
      </c>
      <c r="H91" s="8">
        <v>79.75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1170</v>
      </c>
      <c r="R91" s="8">
        <v>-546</v>
      </c>
      <c r="S91" s="8">
        <v>190</v>
      </c>
      <c r="T91" s="8">
        <f>+SUM(H91:S91)</f>
        <v>893.75</v>
      </c>
      <c r="U91" s="8"/>
      <c r="V91" s="8"/>
    </row>
    <row r="92" spans="1:22" hidden="1" outlineLevel="2" x14ac:dyDescent="0.2">
      <c r="A92" s="18">
        <v>100</v>
      </c>
      <c r="B92" s="18">
        <v>4000</v>
      </c>
      <c r="C92" s="18">
        <v>5200</v>
      </c>
      <c r="D92" s="18">
        <v>330</v>
      </c>
      <c r="E92" s="17" t="s">
        <v>33</v>
      </c>
      <c r="F92" s="17" t="s">
        <v>96</v>
      </c>
      <c r="G92" s="8">
        <v>87220</v>
      </c>
      <c r="H92" s="8">
        <v>7904.22</v>
      </c>
      <c r="I92" s="8">
        <v>15609</v>
      </c>
      <c r="J92" s="8">
        <v>10264.200000000001</v>
      </c>
      <c r="K92" s="8">
        <v>6392.46</v>
      </c>
      <c r="L92" s="8">
        <v>21463.360000000001</v>
      </c>
      <c r="M92" s="8">
        <v>17111.36</v>
      </c>
      <c r="N92" s="8">
        <v>1836.92</v>
      </c>
      <c r="O92" s="8">
        <v>3117.94</v>
      </c>
      <c r="P92" s="8">
        <v>5611.76</v>
      </c>
      <c r="Q92" s="8">
        <v>-12545.05</v>
      </c>
      <c r="R92" s="8">
        <v>5071.82</v>
      </c>
      <c r="S92" s="8">
        <f>+AVERAGE(H92:R92)</f>
        <v>7439.8172727272722</v>
      </c>
      <c r="T92" s="8">
        <f>+SUM(H92:S92)</f>
        <v>89277.807272727267</v>
      </c>
      <c r="U92" s="8"/>
      <c r="V92" s="8"/>
    </row>
    <row r="93" spans="1:22" hidden="1" outlineLevel="2" x14ac:dyDescent="0.2">
      <c r="A93" s="18">
        <v>100</v>
      </c>
      <c r="B93" s="18">
        <v>4000</v>
      </c>
      <c r="C93" s="18">
        <v>5200</v>
      </c>
      <c r="D93" s="18">
        <v>390</v>
      </c>
      <c r="E93" s="17" t="s">
        <v>34</v>
      </c>
      <c r="F93" s="17" t="s">
        <v>96</v>
      </c>
      <c r="G93" s="8">
        <v>7143</v>
      </c>
      <c r="H93" s="8">
        <v>0</v>
      </c>
      <c r="I93" s="8">
        <v>0</v>
      </c>
      <c r="J93" s="8">
        <v>1912.15</v>
      </c>
      <c r="K93" s="8">
        <v>314</v>
      </c>
      <c r="L93" s="8">
        <v>542.17999999999995</v>
      </c>
      <c r="M93" s="8">
        <v>418.5</v>
      </c>
      <c r="N93" s="8">
        <v>0</v>
      </c>
      <c r="O93" s="8">
        <v>3987</v>
      </c>
      <c r="P93" s="8">
        <v>62.5</v>
      </c>
      <c r="Q93" s="8">
        <v>0</v>
      </c>
      <c r="R93" s="8">
        <v>835</v>
      </c>
      <c r="S93" s="8">
        <v>155</v>
      </c>
      <c r="T93" s="8">
        <f>+SUM(H93:S93)</f>
        <v>8226.33</v>
      </c>
      <c r="U93" s="8"/>
      <c r="V93" s="8"/>
    </row>
    <row r="94" spans="1:22" hidden="1" outlineLevel="2" x14ac:dyDescent="0.2">
      <c r="A94" s="18">
        <v>100</v>
      </c>
      <c r="B94" s="18">
        <v>4000</v>
      </c>
      <c r="C94" s="18">
        <v>5200</v>
      </c>
      <c r="D94" s="18">
        <v>510</v>
      </c>
      <c r="E94" s="17" t="s">
        <v>35</v>
      </c>
      <c r="F94" s="17" t="s">
        <v>96</v>
      </c>
      <c r="G94" s="8">
        <v>48605</v>
      </c>
      <c r="H94" s="8">
        <v>1065.04</v>
      </c>
      <c r="I94" s="8">
        <v>4823.76</v>
      </c>
      <c r="J94" s="8">
        <v>4666.3599999999997</v>
      </c>
      <c r="K94" s="8">
        <v>2631.3</v>
      </c>
      <c r="L94" s="8">
        <v>10590.47</v>
      </c>
      <c r="M94" s="8">
        <v>8231.51</v>
      </c>
      <c r="N94" s="8">
        <v>7094.23</v>
      </c>
      <c r="O94" s="8">
        <v>4110.57</v>
      </c>
      <c r="P94" s="8">
        <v>1326.64</v>
      </c>
      <c r="Q94" s="8">
        <v>2781.61</v>
      </c>
      <c r="R94" s="8">
        <v>9301.56</v>
      </c>
      <c r="S94" s="8">
        <f>+AVERAGE(H94:R94)</f>
        <v>5147.5499999999993</v>
      </c>
      <c r="T94" s="8">
        <f>+SUM(H94:S94)</f>
        <v>61770.599999999991</v>
      </c>
      <c r="U94" s="8"/>
      <c r="V94" s="8"/>
    </row>
    <row r="95" spans="1:22" hidden="1" outlineLevel="2" x14ac:dyDescent="0.2">
      <c r="A95" s="18">
        <v>100</v>
      </c>
      <c r="B95" s="18">
        <v>4000</v>
      </c>
      <c r="C95" s="18">
        <v>5200</v>
      </c>
      <c r="D95" s="18">
        <v>520</v>
      </c>
      <c r="E95" s="17" t="s">
        <v>36</v>
      </c>
      <c r="F95" s="17" t="s">
        <v>96</v>
      </c>
      <c r="G95" s="8">
        <v>563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f>+G95/2</f>
        <v>281.5</v>
      </c>
      <c r="T95" s="8">
        <f>+SUM(H95:S95)</f>
        <v>281.5</v>
      </c>
      <c r="U95" s="8"/>
      <c r="V95" s="8"/>
    </row>
    <row r="96" spans="1:22" hidden="1" outlineLevel="2" x14ac:dyDescent="0.2">
      <c r="A96" s="18">
        <v>100</v>
      </c>
      <c r="B96" s="18">
        <v>4000</v>
      </c>
      <c r="C96" s="18">
        <v>5200</v>
      </c>
      <c r="D96" s="18">
        <v>750</v>
      </c>
      <c r="E96" s="17" t="s">
        <v>40</v>
      </c>
      <c r="F96" s="17" t="s">
        <v>96</v>
      </c>
      <c r="G96" s="8">
        <v>12203</v>
      </c>
      <c r="H96" s="8">
        <v>681.05</v>
      </c>
      <c r="I96" s="8">
        <v>0</v>
      </c>
      <c r="J96" s="8">
        <v>0</v>
      </c>
      <c r="K96" s="8">
        <v>0</v>
      </c>
      <c r="L96" s="8">
        <v>0</v>
      </c>
      <c r="M96" s="8">
        <v>320</v>
      </c>
      <c r="N96" s="8">
        <v>0</v>
      </c>
      <c r="O96" s="8">
        <v>0</v>
      </c>
      <c r="P96" s="8">
        <v>845</v>
      </c>
      <c r="Q96" s="8">
        <v>1148.51</v>
      </c>
      <c r="R96" s="8">
        <v>792.5</v>
      </c>
      <c r="S96" s="8">
        <f>+AVERAGE(H96:R96)</f>
        <v>344.27818181818179</v>
      </c>
      <c r="T96" s="8">
        <f>+SUM(H96:S96)</f>
        <v>4131.3381818181815</v>
      </c>
      <c r="U96" s="8"/>
      <c r="V96" s="8"/>
    </row>
    <row r="97" spans="1:27" hidden="1" outlineLevel="2" x14ac:dyDescent="0.2">
      <c r="A97" s="18">
        <v>495</v>
      </c>
      <c r="B97" s="18">
        <v>4000</v>
      </c>
      <c r="C97" s="18">
        <v>5900</v>
      </c>
      <c r="D97" s="18">
        <v>330</v>
      </c>
      <c r="E97" s="17" t="s">
        <v>82</v>
      </c>
      <c r="F97" s="17" t="s">
        <v>96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21246.13</v>
      </c>
      <c r="R97" s="8">
        <v>0</v>
      </c>
      <c r="S97" s="8">
        <v>0</v>
      </c>
      <c r="T97" s="8">
        <f>+SUM(H97:S97)</f>
        <v>21246.13</v>
      </c>
      <c r="U97" s="8"/>
      <c r="V97" s="8">
        <v>21246.13</v>
      </c>
    </row>
    <row r="98" spans="1:27" hidden="1" outlineLevel="2" x14ac:dyDescent="0.2">
      <c r="A98" s="18">
        <v>100</v>
      </c>
      <c r="B98" s="18">
        <v>4000</v>
      </c>
      <c r="C98" s="18">
        <v>6300</v>
      </c>
      <c r="D98" s="18">
        <v>590</v>
      </c>
      <c r="E98" s="17" t="s">
        <v>43</v>
      </c>
      <c r="F98" s="17" t="s">
        <v>96</v>
      </c>
      <c r="G98" s="8">
        <v>152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f>+G98/2</f>
        <v>76</v>
      </c>
      <c r="T98" s="8">
        <f>+SUM(H98:S98)</f>
        <v>76</v>
      </c>
      <c r="U98" s="8"/>
      <c r="V98" s="8"/>
    </row>
    <row r="99" spans="1:27" hidden="1" outlineLevel="2" x14ac:dyDescent="0.2">
      <c r="A99" s="18">
        <v>100</v>
      </c>
      <c r="B99" s="18">
        <v>4000</v>
      </c>
      <c r="C99" s="18">
        <v>6500</v>
      </c>
      <c r="D99" s="18">
        <v>310</v>
      </c>
      <c r="E99" s="17" t="s">
        <v>45</v>
      </c>
      <c r="F99" s="17" t="s">
        <v>96</v>
      </c>
      <c r="G99" s="8">
        <v>139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f>+G99/2</f>
        <v>69.5</v>
      </c>
      <c r="T99" s="8">
        <f>+SUM(H99:S99)</f>
        <v>69.5</v>
      </c>
      <c r="U99" s="8"/>
      <c r="V99" s="8"/>
    </row>
    <row r="100" spans="1:27" outlineLevel="1" collapsed="1" x14ac:dyDescent="0.2">
      <c r="A100" s="18"/>
      <c r="B100" s="18"/>
      <c r="C100" s="18"/>
      <c r="D100" s="18"/>
      <c r="E100" s="17"/>
      <c r="F100" s="5" t="s">
        <v>114</v>
      </c>
      <c r="G100" s="8">
        <f>SUBTOTAL(9,G91:G99)</f>
        <v>156656</v>
      </c>
      <c r="H100" s="8">
        <f t="shared" ref="H100:T100" si="5">SUBTOTAL(9,H91:H99)</f>
        <v>9730.06</v>
      </c>
      <c r="I100" s="8">
        <f t="shared" si="5"/>
        <v>20432.760000000002</v>
      </c>
      <c r="J100" s="8">
        <f t="shared" si="5"/>
        <v>16842.71</v>
      </c>
      <c r="K100" s="8">
        <f t="shared" si="5"/>
        <v>9337.76</v>
      </c>
      <c r="L100" s="8">
        <f t="shared" si="5"/>
        <v>32596.010000000002</v>
      </c>
      <c r="M100" s="8">
        <f t="shared" si="5"/>
        <v>26081.370000000003</v>
      </c>
      <c r="N100" s="8">
        <f t="shared" si="5"/>
        <v>8931.15</v>
      </c>
      <c r="O100" s="8">
        <f t="shared" si="5"/>
        <v>11215.51</v>
      </c>
      <c r="P100" s="8">
        <f t="shared" si="5"/>
        <v>7845.9000000000005</v>
      </c>
      <c r="Q100" s="8">
        <f t="shared" si="5"/>
        <v>13801.200000000003</v>
      </c>
      <c r="R100" s="8">
        <f t="shared" si="5"/>
        <v>15454.88</v>
      </c>
      <c r="S100" s="8">
        <f t="shared" si="5"/>
        <v>13703.645454545453</v>
      </c>
      <c r="T100" s="8">
        <f t="shared" si="5"/>
        <v>185972.95545454544</v>
      </c>
      <c r="U100" s="8"/>
      <c r="V100" s="8"/>
    </row>
    <row r="101" spans="1:27" hidden="1" outlineLevel="2" x14ac:dyDescent="0.2">
      <c r="A101" s="18">
        <v>100</v>
      </c>
      <c r="B101" s="18">
        <v>4000</v>
      </c>
      <c r="C101" s="18">
        <v>7100</v>
      </c>
      <c r="D101" s="18">
        <v>730</v>
      </c>
      <c r="E101" s="17" t="s">
        <v>49</v>
      </c>
      <c r="F101" s="17" t="s">
        <v>97</v>
      </c>
      <c r="G101" s="8">
        <v>18457</v>
      </c>
      <c r="H101" s="8">
        <v>961.2</v>
      </c>
      <c r="I101" s="8">
        <v>1020.31</v>
      </c>
      <c r="J101" s="8">
        <v>2202.25</v>
      </c>
      <c r="K101" s="8">
        <v>2652.32</v>
      </c>
      <c r="L101" s="8">
        <v>1745.44</v>
      </c>
      <c r="M101" s="8">
        <v>1329.63</v>
      </c>
      <c r="N101" s="8">
        <v>1063.3499999999999</v>
      </c>
      <c r="O101" s="8">
        <v>2245.11</v>
      </c>
      <c r="P101" s="8">
        <v>3613.2</v>
      </c>
      <c r="Q101" s="8">
        <v>2676.54</v>
      </c>
      <c r="R101" s="8">
        <v>1417.3</v>
      </c>
      <c r="S101" s="8">
        <f>+AVERAGE(H101:R101)</f>
        <v>1902.4227272727273</v>
      </c>
      <c r="T101" s="8">
        <f>+SUM(H101:S101)</f>
        <v>22829.072727272727</v>
      </c>
      <c r="U101" s="8"/>
      <c r="V101" s="8"/>
    </row>
    <row r="102" spans="1:27" hidden="1" outlineLevel="2" x14ac:dyDescent="0.2">
      <c r="A102" s="18">
        <v>100</v>
      </c>
      <c r="B102" s="18">
        <v>4000</v>
      </c>
      <c r="C102" s="18">
        <v>7100</v>
      </c>
      <c r="D102" s="18">
        <v>795</v>
      </c>
      <c r="E102" s="17" t="s">
        <v>51</v>
      </c>
      <c r="F102" s="17" t="s">
        <v>97</v>
      </c>
      <c r="G102" s="8">
        <v>292</v>
      </c>
      <c r="H102" s="8">
        <v>15</v>
      </c>
      <c r="I102" s="8">
        <v>15</v>
      </c>
      <c r="J102" s="8">
        <v>120</v>
      </c>
      <c r="K102" s="8">
        <v>15</v>
      </c>
      <c r="L102" s="8">
        <v>15</v>
      </c>
      <c r="M102" s="8">
        <v>22.5</v>
      </c>
      <c r="N102" s="8">
        <v>15</v>
      </c>
      <c r="O102" s="8">
        <v>15</v>
      </c>
      <c r="P102" s="8">
        <v>15</v>
      </c>
      <c r="Q102" s="8">
        <v>15</v>
      </c>
      <c r="R102" s="8">
        <v>4</v>
      </c>
      <c r="S102" s="8">
        <f>+AVERAGE(H102:R102)</f>
        <v>24.227272727272727</v>
      </c>
      <c r="T102" s="8">
        <f>+SUM(H102:S102)</f>
        <v>290.72727272727275</v>
      </c>
      <c r="U102" s="8"/>
      <c r="V102" s="8"/>
    </row>
    <row r="103" spans="1:27" hidden="1" outlineLevel="2" x14ac:dyDescent="0.2">
      <c r="A103" s="18">
        <v>100</v>
      </c>
      <c r="B103" s="18">
        <v>4000</v>
      </c>
      <c r="C103" s="18">
        <v>7300</v>
      </c>
      <c r="D103" s="18">
        <v>330</v>
      </c>
      <c r="E103" s="17" t="s">
        <v>48</v>
      </c>
      <c r="F103" s="17" t="s">
        <v>97</v>
      </c>
      <c r="G103" s="8">
        <v>16552</v>
      </c>
      <c r="H103" s="8">
        <v>3300</v>
      </c>
      <c r="I103" s="8">
        <v>3810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f>+AVERAGE(H103:R103)</f>
        <v>646.36363636363637</v>
      </c>
      <c r="T103" s="8">
        <f>+SUM(H103:S103)</f>
        <v>7756.363636363636</v>
      </c>
      <c r="U103" s="8"/>
      <c r="V103" s="8"/>
    </row>
    <row r="104" spans="1:27" hidden="1" outlineLevel="2" x14ac:dyDescent="0.2">
      <c r="A104" s="18">
        <v>100</v>
      </c>
      <c r="B104" s="18">
        <v>4000</v>
      </c>
      <c r="C104" s="18">
        <v>7300</v>
      </c>
      <c r="D104" s="18">
        <v>370</v>
      </c>
      <c r="E104" s="17" t="s">
        <v>55</v>
      </c>
      <c r="F104" s="17" t="s">
        <v>97</v>
      </c>
      <c r="G104" s="8">
        <v>1503</v>
      </c>
      <c r="H104" s="8">
        <v>66.55</v>
      </c>
      <c r="I104" s="8">
        <v>26.72</v>
      </c>
      <c r="J104" s="8">
        <v>199.91</v>
      </c>
      <c r="K104" s="8">
        <v>240.51</v>
      </c>
      <c r="L104" s="8">
        <v>168.57</v>
      </c>
      <c r="M104" s="8">
        <v>153.65</v>
      </c>
      <c r="N104" s="8">
        <v>67.989999999999995</v>
      </c>
      <c r="O104" s="8">
        <v>171.2</v>
      </c>
      <c r="P104" s="8">
        <v>6.58</v>
      </c>
      <c r="Q104" s="8">
        <v>149.37</v>
      </c>
      <c r="R104" s="8">
        <v>98</v>
      </c>
      <c r="S104" s="8">
        <f>+AVERAGE(H104:R104)</f>
        <v>122.64090909090906</v>
      </c>
      <c r="T104" s="8">
        <f>+SUM(H104:S104)</f>
        <v>1471.6909090909087</v>
      </c>
      <c r="U104" s="8"/>
      <c r="V104" s="8"/>
    </row>
    <row r="105" spans="1:27" hidden="1" outlineLevel="2" x14ac:dyDescent="0.2">
      <c r="A105" s="18">
        <v>100</v>
      </c>
      <c r="B105" s="18">
        <v>4000</v>
      </c>
      <c r="C105" s="18">
        <v>7300</v>
      </c>
      <c r="D105" s="18">
        <v>390</v>
      </c>
      <c r="E105" s="17" t="s">
        <v>56</v>
      </c>
      <c r="F105" s="17" t="s">
        <v>97</v>
      </c>
      <c r="G105" s="8">
        <v>456</v>
      </c>
      <c r="H105" s="8">
        <v>104.55</v>
      </c>
      <c r="I105" s="8">
        <v>104.55</v>
      </c>
      <c r="J105" s="8">
        <v>-104.55</v>
      </c>
      <c r="K105" s="8">
        <v>147.6</v>
      </c>
      <c r="L105" s="8">
        <v>280.60000000000002</v>
      </c>
      <c r="M105" s="8">
        <v>517.1</v>
      </c>
      <c r="N105" s="8">
        <v>0</v>
      </c>
      <c r="O105" s="8">
        <v>128</v>
      </c>
      <c r="P105" s="8">
        <v>184.55</v>
      </c>
      <c r="Q105" s="8">
        <v>2500</v>
      </c>
      <c r="R105" s="8">
        <v>1734.5</v>
      </c>
      <c r="S105" s="8">
        <f>+AVERAGE(H105:R105)</f>
        <v>508.80909090909086</v>
      </c>
      <c r="T105" s="8">
        <f>+SUM(H105:S105)</f>
        <v>6105.7090909090903</v>
      </c>
      <c r="U105" s="8"/>
      <c r="V105" s="8"/>
    </row>
    <row r="106" spans="1:27" hidden="1" outlineLevel="2" x14ac:dyDescent="0.2">
      <c r="A106" s="18">
        <v>100</v>
      </c>
      <c r="B106" s="18">
        <v>4000</v>
      </c>
      <c r="C106" s="18">
        <v>7300</v>
      </c>
      <c r="D106" s="18">
        <v>510</v>
      </c>
      <c r="E106" s="17" t="s">
        <v>57</v>
      </c>
      <c r="F106" s="17" t="s">
        <v>97</v>
      </c>
      <c r="G106" s="8">
        <v>9703</v>
      </c>
      <c r="H106" s="8">
        <v>173.8</v>
      </c>
      <c r="I106" s="8">
        <v>653.02</v>
      </c>
      <c r="J106" s="8">
        <v>924.77</v>
      </c>
      <c r="K106" s="8">
        <v>403.79</v>
      </c>
      <c r="L106" s="8">
        <v>86.9</v>
      </c>
      <c r="M106" s="8">
        <v>633.9</v>
      </c>
      <c r="N106" s="8">
        <v>347.6</v>
      </c>
      <c r="O106" s="8">
        <v>450</v>
      </c>
      <c r="P106" s="8">
        <v>294.83</v>
      </c>
      <c r="Q106" s="8">
        <v>260.7</v>
      </c>
      <c r="R106" s="8">
        <v>261.67</v>
      </c>
      <c r="S106" s="8">
        <f>+AVERAGE(H106:R106)</f>
        <v>408.27090909090913</v>
      </c>
      <c r="T106" s="8">
        <f>+SUM(H106:S106)</f>
        <v>4899.2509090909098</v>
      </c>
      <c r="U106" s="8"/>
      <c r="V106" s="8"/>
    </row>
    <row r="107" spans="1:27" hidden="1" outlineLevel="2" x14ac:dyDescent="0.2">
      <c r="A107" s="18">
        <v>100</v>
      </c>
      <c r="B107" s="18">
        <v>4000</v>
      </c>
      <c r="C107" s="18">
        <v>9100</v>
      </c>
      <c r="D107" s="18">
        <v>705</v>
      </c>
      <c r="E107" s="17" t="s">
        <v>23</v>
      </c>
      <c r="F107" s="17" t="s">
        <v>97</v>
      </c>
      <c r="G107" s="8">
        <v>11003</v>
      </c>
      <c r="H107" s="8">
        <v>2418.98</v>
      </c>
      <c r="I107" s="8">
        <v>375</v>
      </c>
      <c r="J107" s="8">
        <v>0</v>
      </c>
      <c r="K107" s="8">
        <v>300</v>
      </c>
      <c r="L107" s="8">
        <v>0</v>
      </c>
      <c r="M107" s="8">
        <v>0</v>
      </c>
      <c r="N107" s="8">
        <v>600</v>
      </c>
      <c r="O107" s="8">
        <v>0</v>
      </c>
      <c r="P107" s="8">
        <v>700</v>
      </c>
      <c r="Q107" s="8">
        <v>0</v>
      </c>
      <c r="R107" s="8">
        <v>0</v>
      </c>
      <c r="S107" s="8">
        <f>+AVERAGE(H107:R107)</f>
        <v>399.45272727272726</v>
      </c>
      <c r="T107" s="8">
        <f>+SUM(H107:S107)</f>
        <v>4793.4327272727269</v>
      </c>
      <c r="U107" s="8"/>
      <c r="V107" s="8"/>
    </row>
    <row r="108" spans="1:27" outlineLevel="1" collapsed="1" x14ac:dyDescent="0.2">
      <c r="A108" s="18"/>
      <c r="B108" s="18"/>
      <c r="C108" s="18"/>
      <c r="D108" s="18"/>
      <c r="E108" s="17"/>
      <c r="F108" s="5" t="s">
        <v>115</v>
      </c>
      <c r="G108" s="8">
        <f>SUBTOTAL(9,G101:G107)</f>
        <v>57966</v>
      </c>
      <c r="H108" s="8">
        <f>SUBTOTAL(9,H101:H107)</f>
        <v>7040.08</v>
      </c>
      <c r="I108" s="8">
        <f>SUBTOTAL(9,I101:I107)</f>
        <v>6004.6</v>
      </c>
      <c r="J108" s="8">
        <f>SUBTOTAL(9,J101:J107)</f>
        <v>3342.3799999999997</v>
      </c>
      <c r="K108" s="8">
        <f>SUBTOTAL(9,K101:K107)</f>
        <v>3759.22</v>
      </c>
      <c r="L108" s="8">
        <f>SUBTOTAL(9,L101:L107)</f>
        <v>2296.5100000000002</v>
      </c>
      <c r="M108" s="8">
        <f>SUBTOTAL(9,M101:M107)</f>
        <v>2656.78</v>
      </c>
      <c r="N108" s="8">
        <f>SUBTOTAL(9,N101:N107)</f>
        <v>2093.94</v>
      </c>
      <c r="O108" s="8">
        <f>SUBTOTAL(9,O101:O107)</f>
        <v>3009.31</v>
      </c>
      <c r="P108" s="8">
        <f>SUBTOTAL(9,P101:P107)</f>
        <v>4814.16</v>
      </c>
      <c r="Q108" s="8">
        <f>SUBTOTAL(9,Q101:Q107)</f>
        <v>5601.61</v>
      </c>
      <c r="R108" s="8">
        <f>SUBTOTAL(9,R101:R107)</f>
        <v>3515.4700000000003</v>
      </c>
      <c r="S108" s="8">
        <f>SUBTOTAL(9,S101:S107)</f>
        <v>4012.187272727273</v>
      </c>
      <c r="T108" s="8">
        <f>SUBTOTAL(9,T101:T107)</f>
        <v>48146.247272727269</v>
      </c>
      <c r="U108" s="8"/>
      <c r="V108" s="8"/>
    </row>
    <row r="109" spans="1:27" ht="15" customHeight="1" x14ac:dyDescent="0.2">
      <c r="A109" s="18"/>
      <c r="B109" s="18"/>
      <c r="C109" s="18"/>
      <c r="D109" s="18"/>
      <c r="E109" s="17"/>
      <c r="F109" s="5" t="s">
        <v>116</v>
      </c>
      <c r="G109" s="8">
        <f>SUBTOTAL(9,G26:G107)</f>
        <v>928209</v>
      </c>
      <c r="H109" s="46">
        <f>SUBTOTAL(9,H26:H107)</f>
        <v>48433.410000000018</v>
      </c>
      <c r="I109" s="46">
        <f>SUBTOTAL(9,I26:I107)</f>
        <v>75211.47</v>
      </c>
      <c r="J109" s="46">
        <f>SUBTOTAL(9,J26:J107)</f>
        <v>74355.419999999984</v>
      </c>
      <c r="K109" s="46">
        <f>SUBTOTAL(9,K26:K107)</f>
        <v>69249.75</v>
      </c>
      <c r="L109" s="46">
        <f>SUBTOTAL(9,L26:L107)</f>
        <v>80409.76999999999</v>
      </c>
      <c r="M109" s="46">
        <f>SUBTOTAL(9,M26:M107)</f>
        <v>99945.499999999971</v>
      </c>
      <c r="N109" s="46">
        <f>SUBTOTAL(9,N26:N107)</f>
        <v>53553.85</v>
      </c>
      <c r="O109" s="46">
        <f>SUBTOTAL(9,O26:O107)</f>
        <v>62911.899999999987</v>
      </c>
      <c r="P109" s="46">
        <f>SUBTOTAL(9,P26:P107)</f>
        <v>61067.750000000022</v>
      </c>
      <c r="Q109" s="46">
        <f>SUBTOTAL(9,Q26:Q107)</f>
        <v>64658.599999999991</v>
      </c>
      <c r="R109" s="46">
        <f>SUBTOTAL(9,R26:R107)</f>
        <v>95169.73000000001</v>
      </c>
      <c r="S109" s="46">
        <f>SUBTOTAL(9,S26:S107)</f>
        <v>65127.644719848504</v>
      </c>
      <c r="T109" s="46">
        <f>SUBTOTAL(9,T26:T107)</f>
        <v>850094.79471984843</v>
      </c>
      <c r="U109" s="8"/>
      <c r="V109" s="8"/>
    </row>
    <row r="110" spans="1:27" x14ac:dyDescent="0.2">
      <c r="A110" s="18"/>
      <c r="B110" s="18"/>
      <c r="C110" s="18"/>
      <c r="D110" s="18"/>
      <c r="E110" s="17"/>
      <c r="F110" s="17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7" ht="15" customHeight="1" x14ac:dyDescent="0.2">
      <c r="A111" s="17"/>
      <c r="B111" s="17"/>
      <c r="C111" s="17"/>
      <c r="D111" s="17"/>
      <c r="E111" s="17"/>
      <c r="F111" s="27" t="s">
        <v>134</v>
      </c>
      <c r="G111" s="8">
        <f>G22-G109</f>
        <v>47775</v>
      </c>
      <c r="H111" s="8">
        <f t="shared" ref="G111:T111" si="6">H22-H109</f>
        <v>3437.7799999999843</v>
      </c>
      <c r="I111" s="8">
        <f t="shared" si="6"/>
        <v>-19452.920000000006</v>
      </c>
      <c r="J111" s="8">
        <f t="shared" si="6"/>
        <v>30798.49000000002</v>
      </c>
      <c r="K111" s="8">
        <f t="shared" si="6"/>
        <v>-15251.36</v>
      </c>
      <c r="L111" s="8">
        <f t="shared" si="6"/>
        <v>-25833.509999999995</v>
      </c>
      <c r="M111" s="8">
        <f t="shared" si="6"/>
        <v>2206.0800000000309</v>
      </c>
      <c r="N111" s="8">
        <f t="shared" si="6"/>
        <v>-20189.64</v>
      </c>
      <c r="O111" s="8">
        <f t="shared" si="6"/>
        <v>-9536.7199999999939</v>
      </c>
      <c r="P111" s="8">
        <f t="shared" si="6"/>
        <v>29297.839999999989</v>
      </c>
      <c r="Q111" s="8">
        <f t="shared" si="6"/>
        <v>26510.800000000003</v>
      </c>
      <c r="R111" s="8">
        <f t="shared" si="6"/>
        <v>81336.589999999967</v>
      </c>
      <c r="S111" s="8">
        <f t="shared" si="6"/>
        <v>49111.714043333217</v>
      </c>
      <c r="T111" s="8">
        <f t="shared" si="6"/>
        <v>132435.14404333348</v>
      </c>
      <c r="U111" s="8"/>
      <c r="V111" s="8">
        <f>+V34+V35+V58+V83+V84+V97</f>
        <v>95184.000000000015</v>
      </c>
      <c r="Y111" s="4"/>
      <c r="Z111" s="4"/>
      <c r="AA111" s="4"/>
    </row>
    <row r="112" spans="1:27" x14ac:dyDescent="0.2">
      <c r="A112" s="18"/>
      <c r="B112" s="18"/>
      <c r="C112" s="18"/>
      <c r="D112" s="18"/>
      <c r="E112" s="17"/>
      <c r="F112" s="17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9" hidden="1" outlineLevel="2" x14ac:dyDescent="0.2">
      <c r="A113" s="18">
        <v>100</v>
      </c>
      <c r="B113" s="18">
        <v>1123</v>
      </c>
      <c r="C113" s="18">
        <v>0</v>
      </c>
      <c r="D113" s="18">
        <v>0</v>
      </c>
      <c r="E113" s="17" t="s">
        <v>3</v>
      </c>
      <c r="F113" s="17" t="s">
        <v>2</v>
      </c>
      <c r="G113" s="8">
        <v>0</v>
      </c>
      <c r="H113" s="8">
        <v>0</v>
      </c>
      <c r="I113" s="8">
        <v>0</v>
      </c>
      <c r="J113" s="8">
        <v>-571.15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f t="shared" ref="T113:T125" si="7">+SUM(H113:S113)</f>
        <v>-571.15</v>
      </c>
      <c r="U113" s="8"/>
      <c r="V113" s="8"/>
    </row>
    <row r="114" spans="1:29" hidden="1" outlineLevel="2" x14ac:dyDescent="0.2">
      <c r="A114" s="18">
        <v>100</v>
      </c>
      <c r="B114" s="18">
        <v>1130</v>
      </c>
      <c r="C114" s="18">
        <v>0</v>
      </c>
      <c r="D114" s="18">
        <v>0</v>
      </c>
      <c r="E114" s="17" t="s">
        <v>4</v>
      </c>
      <c r="F114" s="17" t="s">
        <v>2</v>
      </c>
      <c r="G114" s="8">
        <v>0</v>
      </c>
      <c r="H114" s="8">
        <v>41737.660000000003</v>
      </c>
      <c r="I114" s="8">
        <v>25933.68</v>
      </c>
      <c r="J114" s="8">
        <v>25731.66</v>
      </c>
      <c r="K114" s="8">
        <v>24209.66</v>
      </c>
      <c r="L114" s="8">
        <v>-15656.32</v>
      </c>
      <c r="M114" s="8">
        <v>-88649.34</v>
      </c>
      <c r="N114" s="8">
        <v>-13307</v>
      </c>
      <c r="O114" s="8">
        <v>0</v>
      </c>
      <c r="P114" s="8">
        <v>0</v>
      </c>
      <c r="Q114" s="8">
        <v>6275.53</v>
      </c>
      <c r="R114" s="8">
        <v>5251.39</v>
      </c>
      <c r="S114" s="8">
        <v>0</v>
      </c>
      <c r="T114" s="8">
        <f t="shared" si="7"/>
        <v>11526.92</v>
      </c>
      <c r="U114" s="8"/>
      <c r="V114" s="8"/>
    </row>
    <row r="115" spans="1:29" hidden="1" outlineLevel="2" x14ac:dyDescent="0.2">
      <c r="A115" s="18">
        <v>100</v>
      </c>
      <c r="B115" s="18">
        <v>1131</v>
      </c>
      <c r="C115" s="18">
        <v>0</v>
      </c>
      <c r="D115" s="18">
        <v>0</v>
      </c>
      <c r="E115" s="17" t="s">
        <v>5</v>
      </c>
      <c r="F115" s="17" t="s">
        <v>2</v>
      </c>
      <c r="G115" s="8">
        <v>0</v>
      </c>
      <c r="H115" s="8">
        <v>0</v>
      </c>
      <c r="I115" s="8">
        <v>3618</v>
      </c>
      <c r="J115" s="8">
        <v>-1812</v>
      </c>
      <c r="K115" s="8">
        <v>-106</v>
      </c>
      <c r="L115" s="8">
        <v>0</v>
      </c>
      <c r="M115" s="8">
        <v>0</v>
      </c>
      <c r="N115" s="8">
        <v>-309</v>
      </c>
      <c r="O115" s="8">
        <v>0</v>
      </c>
      <c r="P115" s="8">
        <v>0</v>
      </c>
      <c r="Q115" s="8">
        <v>235</v>
      </c>
      <c r="R115" s="8">
        <v>38</v>
      </c>
      <c r="S115" s="8">
        <v>0</v>
      </c>
      <c r="T115" s="8">
        <f t="shared" si="7"/>
        <v>1664</v>
      </c>
      <c r="U115" s="8"/>
      <c r="V115" s="8"/>
    </row>
    <row r="116" spans="1:29" hidden="1" outlineLevel="2" x14ac:dyDescent="0.2">
      <c r="A116" s="18">
        <v>100</v>
      </c>
      <c r="B116" s="18">
        <v>1132</v>
      </c>
      <c r="C116" s="18">
        <v>0</v>
      </c>
      <c r="D116" s="18">
        <v>0</v>
      </c>
      <c r="E116" s="17" t="s">
        <v>6</v>
      </c>
      <c r="F116" s="17" t="s">
        <v>2</v>
      </c>
      <c r="G116" s="8">
        <v>0</v>
      </c>
      <c r="H116" s="8">
        <v>-14272.07</v>
      </c>
      <c r="I116" s="8">
        <v>0</v>
      </c>
      <c r="J116" s="8">
        <v>8796.48</v>
      </c>
      <c r="K116" s="8">
        <v>-8796.48</v>
      </c>
      <c r="L116" s="8">
        <v>0</v>
      </c>
      <c r="M116" s="8">
        <v>8796.48</v>
      </c>
      <c r="N116" s="8">
        <v>-8796.48</v>
      </c>
      <c r="O116" s="8">
        <v>0</v>
      </c>
      <c r="P116" s="8">
        <v>12309.15</v>
      </c>
      <c r="Q116" s="8">
        <v>0</v>
      </c>
      <c r="R116" s="8">
        <v>-12309.15</v>
      </c>
      <c r="S116" s="8">
        <v>0</v>
      </c>
      <c r="T116" s="8">
        <f t="shared" si="7"/>
        <v>-14272.07</v>
      </c>
      <c r="U116" s="8"/>
      <c r="V116" s="8"/>
    </row>
    <row r="117" spans="1:29" hidden="1" outlineLevel="2" x14ac:dyDescent="0.2">
      <c r="A117" s="18">
        <v>100</v>
      </c>
      <c r="B117" s="18">
        <v>1134</v>
      </c>
      <c r="C117" s="18">
        <v>0</v>
      </c>
      <c r="D117" s="18">
        <v>0</v>
      </c>
      <c r="E117" s="17" t="s">
        <v>7</v>
      </c>
      <c r="F117" s="17" t="s">
        <v>2</v>
      </c>
      <c r="G117" s="8">
        <v>0</v>
      </c>
      <c r="H117" s="8">
        <v>-40090.800000000003</v>
      </c>
      <c r="I117" s="8">
        <v>0</v>
      </c>
      <c r="J117" s="8">
        <v>-38617.29</v>
      </c>
      <c r="K117" s="8">
        <v>-31468.58</v>
      </c>
      <c r="L117" s="8">
        <v>0</v>
      </c>
      <c r="M117" s="8">
        <v>39283.589999999997</v>
      </c>
      <c r="N117" s="8">
        <v>0</v>
      </c>
      <c r="O117" s="8">
        <v>0</v>
      </c>
      <c r="P117" s="8">
        <v>5364.96</v>
      </c>
      <c r="Q117" s="8">
        <v>0</v>
      </c>
      <c r="R117" s="8">
        <v>0</v>
      </c>
      <c r="S117" s="8">
        <v>0</v>
      </c>
      <c r="T117" s="8">
        <f t="shared" si="7"/>
        <v>-65528.12</v>
      </c>
      <c r="U117" s="8"/>
      <c r="V117" s="8"/>
    </row>
    <row r="118" spans="1:29" hidden="1" outlineLevel="2" x14ac:dyDescent="0.2">
      <c r="A118" s="18">
        <v>100</v>
      </c>
      <c r="B118" s="18">
        <v>1210</v>
      </c>
      <c r="C118" s="18">
        <v>0</v>
      </c>
      <c r="D118" s="18">
        <v>0</v>
      </c>
      <c r="E118" s="17" t="s">
        <v>8</v>
      </c>
      <c r="F118" s="17" t="s">
        <v>2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12845.99</v>
      </c>
      <c r="Q118" s="8">
        <v>39854.129999999997</v>
      </c>
      <c r="R118" s="8">
        <v>17577.009999999998</v>
      </c>
      <c r="S118" s="8">
        <v>0</v>
      </c>
      <c r="T118" s="8">
        <f t="shared" si="7"/>
        <v>70277.12999999999</v>
      </c>
      <c r="U118" s="8"/>
      <c r="V118" s="8"/>
    </row>
    <row r="119" spans="1:29" hidden="1" outlineLevel="2" x14ac:dyDescent="0.2">
      <c r="A119" s="18">
        <v>100</v>
      </c>
      <c r="B119" s="18">
        <v>1230</v>
      </c>
      <c r="C119" s="18">
        <v>0</v>
      </c>
      <c r="D119" s="18">
        <v>0</v>
      </c>
      <c r="E119" s="17" t="s">
        <v>9</v>
      </c>
      <c r="F119" s="17" t="s">
        <v>2</v>
      </c>
      <c r="G119" s="8">
        <v>0</v>
      </c>
      <c r="H119" s="8">
        <v>0</v>
      </c>
      <c r="I119" s="8">
        <v>-2946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f t="shared" si="7"/>
        <v>-2946</v>
      </c>
      <c r="U119" s="8"/>
      <c r="V119" s="8"/>
    </row>
    <row r="120" spans="1:29" hidden="1" outlineLevel="2" x14ac:dyDescent="0.2">
      <c r="A120" s="18">
        <v>495</v>
      </c>
      <c r="B120" s="18">
        <v>1130</v>
      </c>
      <c r="C120" s="18">
        <v>0</v>
      </c>
      <c r="D120" s="18">
        <v>0</v>
      </c>
      <c r="E120" s="17" t="s">
        <v>74</v>
      </c>
      <c r="F120" s="17" t="s">
        <v>2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26038.05</v>
      </c>
      <c r="Q120" s="8">
        <v>26662.07</v>
      </c>
      <c r="R120" s="8">
        <v>17577.009999999998</v>
      </c>
      <c r="S120" s="8">
        <v>0</v>
      </c>
      <c r="T120" s="8">
        <f t="shared" si="7"/>
        <v>70277.12999999999</v>
      </c>
      <c r="U120" s="8"/>
      <c r="V120" s="8"/>
    </row>
    <row r="121" spans="1:29" hidden="1" outlineLevel="2" x14ac:dyDescent="0.2">
      <c r="A121" s="18">
        <v>100</v>
      </c>
      <c r="B121" s="18">
        <v>2105</v>
      </c>
      <c r="C121" s="18">
        <v>0</v>
      </c>
      <c r="D121" s="18">
        <v>0</v>
      </c>
      <c r="E121" s="17" t="s">
        <v>11</v>
      </c>
      <c r="F121" s="17" t="s">
        <v>10</v>
      </c>
      <c r="G121" s="8">
        <v>0</v>
      </c>
      <c r="H121" s="8">
        <v>-168.66</v>
      </c>
      <c r="I121" s="8">
        <v>168.66</v>
      </c>
      <c r="J121" s="8">
        <v>-2832.63</v>
      </c>
      <c r="K121" s="8">
        <v>2832.63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f t="shared" si="7"/>
        <v>0</v>
      </c>
      <c r="U121" s="8"/>
      <c r="V121" s="8"/>
    </row>
    <row r="122" spans="1:29" hidden="1" outlineLevel="2" x14ac:dyDescent="0.2">
      <c r="A122" s="18">
        <v>100</v>
      </c>
      <c r="B122" s="18">
        <v>2120</v>
      </c>
      <c r="C122" s="18">
        <v>0</v>
      </c>
      <c r="D122" s="18">
        <v>0</v>
      </c>
      <c r="E122" s="17" t="s">
        <v>12</v>
      </c>
      <c r="F122" s="17" t="s">
        <v>10</v>
      </c>
      <c r="G122" s="8">
        <v>0</v>
      </c>
      <c r="H122" s="8">
        <v>15420.29</v>
      </c>
      <c r="I122" s="8">
        <v>-2564.62</v>
      </c>
      <c r="J122" s="8">
        <v>546.75</v>
      </c>
      <c r="K122" s="8">
        <v>-1712.99</v>
      </c>
      <c r="L122" s="8">
        <v>665.15</v>
      </c>
      <c r="M122" s="8">
        <v>-46329.98</v>
      </c>
      <c r="N122" s="8">
        <v>34536.949999999997</v>
      </c>
      <c r="O122" s="8">
        <v>10772.19</v>
      </c>
      <c r="P122" s="8">
        <v>-12563.17</v>
      </c>
      <c r="Q122" s="8">
        <v>15427.56</v>
      </c>
      <c r="R122" s="8">
        <v>-193.92</v>
      </c>
      <c r="S122" s="8">
        <v>-2417.8000000000002</v>
      </c>
      <c r="T122" s="8">
        <f t="shared" si="7"/>
        <v>11586.409999999996</v>
      </c>
      <c r="U122" s="8"/>
      <c r="V122" s="8"/>
    </row>
    <row r="123" spans="1:29" hidden="1" outlineLevel="2" x14ac:dyDescent="0.2">
      <c r="A123" s="18">
        <v>100</v>
      </c>
      <c r="B123" s="18">
        <v>2130</v>
      </c>
      <c r="C123" s="18">
        <v>0</v>
      </c>
      <c r="D123" s="18">
        <v>0</v>
      </c>
      <c r="E123" s="17" t="s">
        <v>13</v>
      </c>
      <c r="F123" s="17" t="s">
        <v>10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-12062.75</v>
      </c>
      <c r="O123" s="8">
        <v>-1272.25</v>
      </c>
      <c r="P123" s="8">
        <v>7042.75</v>
      </c>
      <c r="Q123" s="8">
        <v>6292.25</v>
      </c>
      <c r="R123" s="8">
        <v>0</v>
      </c>
      <c r="S123" s="8">
        <v>0</v>
      </c>
      <c r="T123" s="8">
        <f t="shared" si="7"/>
        <v>0</v>
      </c>
      <c r="U123" s="8"/>
      <c r="V123" s="8"/>
    </row>
    <row r="124" spans="1:29" hidden="1" outlineLevel="2" x14ac:dyDescent="0.2">
      <c r="A124" s="18">
        <v>495</v>
      </c>
      <c r="B124" s="18">
        <v>2132</v>
      </c>
      <c r="C124" s="18">
        <v>0</v>
      </c>
      <c r="D124" s="18">
        <v>0</v>
      </c>
      <c r="E124" s="17" t="s">
        <v>75</v>
      </c>
      <c r="F124" s="17" t="s">
        <v>10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-13192.06</v>
      </c>
      <c r="Q124" s="8">
        <v>13192.06</v>
      </c>
      <c r="R124" s="8">
        <v>0</v>
      </c>
      <c r="S124" s="8">
        <v>0</v>
      </c>
      <c r="T124" s="8">
        <f t="shared" si="7"/>
        <v>0</v>
      </c>
      <c r="U124" s="8"/>
      <c r="V124" s="8"/>
    </row>
    <row r="125" spans="1:29" hidden="1" outlineLevel="2" x14ac:dyDescent="0.2">
      <c r="A125" s="18">
        <v>495</v>
      </c>
      <c r="B125" s="18">
        <v>2210</v>
      </c>
      <c r="C125" s="18">
        <v>0</v>
      </c>
      <c r="D125" s="18">
        <v>0</v>
      </c>
      <c r="E125" s="17" t="s">
        <v>14</v>
      </c>
      <c r="F125" s="17" t="s">
        <v>10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-12845.99</v>
      </c>
      <c r="Q125" s="8">
        <v>-39854.129999999997</v>
      </c>
      <c r="R125" s="8">
        <v>-17577.009999999998</v>
      </c>
      <c r="S125" s="8">
        <v>0</v>
      </c>
      <c r="T125" s="8">
        <f t="shared" si="7"/>
        <v>-70277.12999999999</v>
      </c>
      <c r="U125" s="8"/>
      <c r="V125" s="8"/>
    </row>
    <row r="126" spans="1:29" ht="15" customHeight="1" collapsed="1" x14ac:dyDescent="0.2">
      <c r="A126" s="17"/>
      <c r="B126" s="17"/>
      <c r="C126" s="17"/>
      <c r="D126" s="17"/>
      <c r="E126" s="17"/>
      <c r="F126" s="28" t="s">
        <v>137</v>
      </c>
      <c r="G126" s="8"/>
      <c r="H126" s="8">
        <f>+-SUM(H113:H125)</f>
        <v>-2626.4200000000019</v>
      </c>
      <c r="I126" s="8">
        <f>+-SUM(I113:I125)</f>
        <v>-24209.72</v>
      </c>
      <c r="J126" s="8">
        <f>+-SUM(J113:J125)</f>
        <v>8758.1800000000039</v>
      </c>
      <c r="K126" s="8">
        <f>+-SUM(K113:K125)</f>
        <v>15041.76</v>
      </c>
      <c r="L126" s="8">
        <f>+-SUM(L113:L125)</f>
        <v>14991.17</v>
      </c>
      <c r="M126" s="8">
        <f>+-SUM(M113:M125)</f>
        <v>86899.25</v>
      </c>
      <c r="N126" s="8">
        <f>+-SUM(N113:N125)</f>
        <v>-61.719999999997526</v>
      </c>
      <c r="O126" s="8">
        <f>+-SUM(O113:O125)</f>
        <v>-9499.94</v>
      </c>
      <c r="P126" s="8">
        <f>+-SUM(P113:P125)</f>
        <v>-24999.68</v>
      </c>
      <c r="Q126" s="8">
        <f>+-SUM(Q113:Q125)</f>
        <v>-68084.47</v>
      </c>
      <c r="R126" s="8">
        <f>+-SUM(R113:R125)</f>
        <v>-10363.330000000002</v>
      </c>
      <c r="S126" s="8">
        <f>+-SUM(S113:S125)</f>
        <v>2417.8000000000002</v>
      </c>
      <c r="T126" s="8">
        <f>+-SUM(T113:T125)</f>
        <v>-11737.119999999981</v>
      </c>
      <c r="U126" s="8"/>
      <c r="V126" s="8"/>
    </row>
    <row r="127" spans="1:29" x14ac:dyDescent="0.2">
      <c r="A127" s="17"/>
      <c r="B127" s="17"/>
      <c r="C127" s="17"/>
      <c r="D127" s="17"/>
      <c r="E127" s="17"/>
      <c r="F127" s="17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9" ht="15" customHeight="1" x14ac:dyDescent="0.2">
      <c r="A128" s="17"/>
      <c r="B128" s="17"/>
      <c r="C128" s="17"/>
      <c r="D128" s="17"/>
      <c r="E128" s="17"/>
      <c r="F128" s="28" t="s">
        <v>135</v>
      </c>
      <c r="G128" s="8"/>
      <c r="H128" s="11">
        <v>254120.33</v>
      </c>
      <c r="I128" s="11">
        <f>+H130</f>
        <v>254931.68999999997</v>
      </c>
      <c r="J128" s="11">
        <f>+I130</f>
        <v>211269.04999999996</v>
      </c>
      <c r="K128" s="11">
        <f t="shared" ref="K128:R128" si="8">+J130</f>
        <v>250825.71999999997</v>
      </c>
      <c r="L128" s="11">
        <f>+K130</f>
        <v>250616.11999999997</v>
      </c>
      <c r="M128" s="11">
        <f t="shared" si="8"/>
        <v>239773.77999999997</v>
      </c>
      <c r="N128" s="11">
        <f>+M130</f>
        <v>328879.11</v>
      </c>
      <c r="O128" s="11">
        <f>+N130</f>
        <v>308627.75</v>
      </c>
      <c r="P128" s="11">
        <f t="shared" si="8"/>
        <v>289591.09000000003</v>
      </c>
      <c r="Q128" s="11">
        <f>+P130</f>
        <v>293889.25</v>
      </c>
      <c r="R128" s="11">
        <f t="shared" si="8"/>
        <v>252315.58000000002</v>
      </c>
      <c r="S128" s="11">
        <f>+R130</f>
        <v>323288.83999999997</v>
      </c>
      <c r="T128" s="11">
        <f>H128</f>
        <v>254120.33</v>
      </c>
      <c r="U128" s="8"/>
      <c r="V128" s="8"/>
      <c r="W128" s="12"/>
      <c r="X128" s="13"/>
      <c r="Y128" s="13"/>
      <c r="Z128" s="13"/>
      <c r="AA128" s="13"/>
      <c r="AB128" s="12"/>
      <c r="AC128" s="4"/>
    </row>
    <row r="129" spans="6:29" x14ac:dyDescent="0.2">
      <c r="F129" s="14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W129" s="12"/>
      <c r="X129" s="13"/>
      <c r="Y129" s="13"/>
      <c r="Z129" s="13"/>
      <c r="AA129" s="13"/>
      <c r="AB129" s="12"/>
      <c r="AC129" s="4"/>
    </row>
    <row r="130" spans="6:29" ht="15" customHeight="1" thickBot="1" x14ac:dyDescent="0.25">
      <c r="F130" s="14" t="s">
        <v>136</v>
      </c>
      <c r="H130" s="16">
        <f>+H111+H126+H128</f>
        <v>254931.68999999997</v>
      </c>
      <c r="I130" s="16">
        <f t="shared" ref="I130:T130" si="9">+I111+I126+I128</f>
        <v>211269.04999999996</v>
      </c>
      <c r="J130" s="16">
        <f t="shared" si="9"/>
        <v>250825.71999999997</v>
      </c>
      <c r="K130" s="16">
        <f t="shared" si="9"/>
        <v>250616.11999999997</v>
      </c>
      <c r="L130" s="16">
        <f t="shared" si="9"/>
        <v>239773.77999999997</v>
      </c>
      <c r="M130" s="16">
        <f t="shared" si="9"/>
        <v>328879.11</v>
      </c>
      <c r="N130" s="16">
        <f t="shared" si="9"/>
        <v>308627.75</v>
      </c>
      <c r="O130" s="16">
        <f t="shared" si="9"/>
        <v>289591.09000000003</v>
      </c>
      <c r="P130" s="16">
        <f t="shared" si="9"/>
        <v>293889.25</v>
      </c>
      <c r="Q130" s="16">
        <f t="shared" si="9"/>
        <v>252315.58000000002</v>
      </c>
      <c r="R130" s="16">
        <f t="shared" si="9"/>
        <v>323288.83999999997</v>
      </c>
      <c r="S130" s="16">
        <f t="shared" si="9"/>
        <v>374818.35404333321</v>
      </c>
      <c r="T130" s="16">
        <f t="shared" si="9"/>
        <v>374818.3540433335</v>
      </c>
      <c r="W130" s="12"/>
      <c r="X130" s="13"/>
      <c r="Y130" s="13"/>
      <c r="Z130" s="13"/>
      <c r="AA130" s="13"/>
      <c r="AB130" s="12"/>
      <c r="AC130" s="4"/>
    </row>
    <row r="131" spans="6:29" ht="10.8" thickTop="1" x14ac:dyDescent="0.2"/>
  </sheetData>
  <sheetProtection password="E92F" sheet="1" objects="1" scenarios="1"/>
  <sortState ref="A73:T87">
    <sortCondition ref="C73:C87"/>
    <sortCondition ref="D73:D87"/>
    <sortCondition ref="A73:A87"/>
  </sortState>
  <mergeCells count="1">
    <mergeCell ref="H5:R5"/>
  </mergeCells>
  <printOptions horizontalCentered="1"/>
  <pageMargins left="0" right="0" top="0.5" bottom="0.5" header="0" footer="0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Cash Flow</vt:lpstr>
      <vt:lpstr>Budget!Print_Titles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Desirae Pratt</dc:creator>
  <cp:lastModifiedBy>Desirae Pratt</cp:lastModifiedBy>
  <cp:lastPrinted>2015-06-16T19:50:28Z</cp:lastPrinted>
  <dcterms:created xsi:type="dcterms:W3CDTF">2015-06-16T14:12:55Z</dcterms:created>
  <dcterms:modified xsi:type="dcterms:W3CDTF">2015-06-16T19:51:42Z</dcterms:modified>
</cp:coreProperties>
</file>